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ebers\Documents\Korbball\2019\"/>
    </mc:Choice>
  </mc:AlternateContent>
  <xr:revisionPtr revIDLastSave="0" documentId="8_{C9C9ECCA-3810-44BA-841E-C4E7D1C5E33D}" xr6:coauthVersionLast="45" xr6:coauthVersionMax="45" xr10:uidLastSave="{00000000-0000-0000-0000-000000000000}"/>
  <bookViews>
    <workbookView xWindow="2235" yWindow="45" windowWidth="13005" windowHeight="13845" activeTab="1" xr2:uid="{00000000-000D-0000-FFFF-FFFF00000000}"/>
  </bookViews>
  <sheets>
    <sheet name="U16" sheetId="3" r:id="rId1"/>
    <sheet name="U14" sheetId="13" r:id="rId2"/>
    <sheet name="RANGLISTE" sheetId="5" r:id="rId3"/>
    <sheet name="Angaben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7" i="13" l="1"/>
  <c r="Z1" i="13" l="1"/>
  <c r="B1" i="13"/>
  <c r="B31" i="5"/>
  <c r="A20" i="13"/>
  <c r="B28" i="5" s="1"/>
  <c r="A18" i="13"/>
  <c r="B24" i="5" s="1"/>
  <c r="A16" i="13"/>
  <c r="B29" i="5" s="1"/>
  <c r="A14" i="13"/>
  <c r="B27" i="5" s="1"/>
  <c r="A12" i="13"/>
  <c r="B30" i="5" s="1"/>
  <c r="A10" i="13"/>
  <c r="B23" i="5" s="1"/>
  <c r="A8" i="13"/>
  <c r="B26" i="5" s="1"/>
  <c r="A6" i="13"/>
  <c r="B22" i="5" s="1"/>
  <c r="A4" i="13"/>
  <c r="B25" i="5" s="1"/>
  <c r="A31" i="5"/>
  <c r="A28" i="5"/>
  <c r="A24" i="5"/>
  <c r="A29" i="5"/>
  <c r="A27" i="5"/>
  <c r="A26" i="5"/>
  <c r="A23" i="5"/>
  <c r="A30" i="5"/>
  <c r="A22" i="5"/>
  <c r="A25" i="5"/>
  <c r="A11" i="5"/>
  <c r="G31" i="5" l="1"/>
  <c r="AD21" i="13"/>
  <c r="AC21" i="13"/>
  <c r="Y21" i="13"/>
  <c r="V21" i="13"/>
  <c r="S21" i="13"/>
  <c r="P21" i="13"/>
  <c r="M21" i="13"/>
  <c r="G21" i="13"/>
  <c r="D21" i="13"/>
  <c r="AD20" i="13"/>
  <c r="AC20" i="13"/>
  <c r="Y20" i="13"/>
  <c r="V20" i="13"/>
  <c r="S20" i="13"/>
  <c r="P20" i="13"/>
  <c r="M20" i="13"/>
  <c r="G20" i="13"/>
  <c r="D20" i="13"/>
  <c r="AD19" i="13"/>
  <c r="AC19" i="13"/>
  <c r="AE19" i="13" s="1"/>
  <c r="AA19" i="13"/>
  <c r="Z19" i="13"/>
  <c r="V19" i="13"/>
  <c r="S19" i="13"/>
  <c r="P19" i="13"/>
  <c r="M19" i="13"/>
  <c r="G19" i="13"/>
  <c r="D19" i="13"/>
  <c r="AD18" i="13"/>
  <c r="AC18" i="13"/>
  <c r="AA18" i="13"/>
  <c r="Z18" i="13"/>
  <c r="V18" i="13"/>
  <c r="S18" i="13"/>
  <c r="P18" i="13"/>
  <c r="M18" i="13"/>
  <c r="G18" i="13"/>
  <c r="D18" i="13"/>
  <c r="AD17" i="13"/>
  <c r="AC17" i="13"/>
  <c r="AE17" i="13" s="1"/>
  <c r="AA17" i="13"/>
  <c r="Z17" i="13"/>
  <c r="X17" i="13"/>
  <c r="W17" i="13"/>
  <c r="S17" i="13"/>
  <c r="P17" i="13"/>
  <c r="M17" i="13"/>
  <c r="G17" i="13"/>
  <c r="D17" i="13"/>
  <c r="AD16" i="13"/>
  <c r="AC16" i="13"/>
  <c r="AE16" i="13" s="1"/>
  <c r="AA16" i="13"/>
  <c r="Z16" i="13"/>
  <c r="X16" i="13"/>
  <c r="W16" i="13"/>
  <c r="S16" i="13"/>
  <c r="P16" i="13"/>
  <c r="M16" i="13"/>
  <c r="J16" i="13"/>
  <c r="G16" i="13"/>
  <c r="D16" i="13"/>
  <c r="U3" i="13"/>
  <c r="AD15" i="13"/>
  <c r="AC15" i="13"/>
  <c r="AA15" i="13"/>
  <c r="Z15" i="13"/>
  <c r="X15" i="13"/>
  <c r="W15" i="13"/>
  <c r="U15" i="13"/>
  <c r="T15" i="13"/>
  <c r="P15" i="13"/>
  <c r="M15" i="13"/>
  <c r="J15" i="13"/>
  <c r="G15" i="13"/>
  <c r="D15" i="13"/>
  <c r="AD14" i="13"/>
  <c r="AC14" i="13"/>
  <c r="AE14" i="13" s="1"/>
  <c r="AA14" i="13"/>
  <c r="Z14" i="13"/>
  <c r="X14" i="13"/>
  <c r="W14" i="13"/>
  <c r="Y14" i="13" s="1"/>
  <c r="U14" i="13"/>
  <c r="T14" i="13"/>
  <c r="P14" i="13"/>
  <c r="M14" i="13"/>
  <c r="J14" i="13"/>
  <c r="G14" i="13"/>
  <c r="D14" i="13"/>
  <c r="R3" i="13"/>
  <c r="AD13" i="13"/>
  <c r="AC13" i="13"/>
  <c r="AE13" i="13" s="1"/>
  <c r="AA13" i="13"/>
  <c r="Z13" i="13"/>
  <c r="AB13" i="13" s="1"/>
  <c r="X13" i="13"/>
  <c r="W13" i="13"/>
  <c r="U13" i="13"/>
  <c r="T13" i="13"/>
  <c r="R13" i="13"/>
  <c r="Q13" i="13"/>
  <c r="S13" i="13" s="1"/>
  <c r="M13" i="13"/>
  <c r="J13" i="13"/>
  <c r="G13" i="13"/>
  <c r="D13" i="13"/>
  <c r="AD12" i="13"/>
  <c r="AC12" i="13"/>
  <c r="AA12" i="13"/>
  <c r="Z12" i="13"/>
  <c r="AB12" i="13" s="1"/>
  <c r="X12" i="13"/>
  <c r="W12" i="13"/>
  <c r="Y12" i="13" s="1"/>
  <c r="U12" i="13"/>
  <c r="T12" i="13"/>
  <c r="R12" i="13"/>
  <c r="Q12" i="13"/>
  <c r="S12" i="13" s="1"/>
  <c r="M12" i="13"/>
  <c r="J12" i="13"/>
  <c r="G12" i="13"/>
  <c r="D12" i="13"/>
  <c r="AD11" i="13"/>
  <c r="AC11" i="13"/>
  <c r="AA11" i="13"/>
  <c r="Z11" i="13"/>
  <c r="AB11" i="13" s="1"/>
  <c r="X11" i="13"/>
  <c r="W11" i="13"/>
  <c r="U11" i="13"/>
  <c r="T11" i="13"/>
  <c r="R11" i="13"/>
  <c r="Q11" i="13"/>
  <c r="O11" i="13"/>
  <c r="N11" i="13"/>
  <c r="M11" i="13"/>
  <c r="J11" i="13"/>
  <c r="G11" i="13"/>
  <c r="D11" i="13"/>
  <c r="AD10" i="13"/>
  <c r="AC10" i="13"/>
  <c r="AA10" i="13"/>
  <c r="Z10" i="13"/>
  <c r="AB10" i="13" s="1"/>
  <c r="X10" i="13"/>
  <c r="W10" i="13"/>
  <c r="Y10" i="13" s="1"/>
  <c r="U10" i="13"/>
  <c r="T10" i="13"/>
  <c r="V10" i="13" s="1"/>
  <c r="R10" i="13"/>
  <c r="Q10" i="13"/>
  <c r="S10" i="13" s="1"/>
  <c r="O10" i="13"/>
  <c r="N10" i="13"/>
  <c r="M10" i="13"/>
  <c r="J10" i="13"/>
  <c r="G10" i="13"/>
  <c r="D10" i="13"/>
  <c r="L3" i="13"/>
  <c r="AD9" i="13"/>
  <c r="AC9" i="13"/>
  <c r="AA9" i="13"/>
  <c r="Z9" i="13"/>
  <c r="X9" i="13"/>
  <c r="W9" i="13"/>
  <c r="U9" i="13"/>
  <c r="T9" i="13"/>
  <c r="R9" i="13"/>
  <c r="Q9" i="13"/>
  <c r="O9" i="13"/>
  <c r="N9" i="13"/>
  <c r="L9" i="13"/>
  <c r="K9" i="13"/>
  <c r="G9" i="13"/>
  <c r="D9" i="13"/>
  <c r="AD8" i="13"/>
  <c r="AC8" i="13"/>
  <c r="AA8" i="13"/>
  <c r="Z8" i="13"/>
  <c r="X8" i="13"/>
  <c r="W8" i="13"/>
  <c r="U8" i="13"/>
  <c r="T8" i="13"/>
  <c r="R8" i="13"/>
  <c r="Q8" i="13"/>
  <c r="O8" i="13"/>
  <c r="N8" i="13"/>
  <c r="L8" i="13"/>
  <c r="K8" i="13"/>
  <c r="M8" i="13" s="1"/>
  <c r="G8" i="13"/>
  <c r="D8" i="13"/>
  <c r="AD7" i="13"/>
  <c r="AC7" i="13"/>
  <c r="AA7" i="13"/>
  <c r="Z7" i="13"/>
  <c r="X7" i="13"/>
  <c r="W7" i="13"/>
  <c r="U7" i="13"/>
  <c r="T7" i="13"/>
  <c r="R7" i="13"/>
  <c r="Q7" i="13"/>
  <c r="O7" i="13"/>
  <c r="N7" i="13"/>
  <c r="L7" i="13"/>
  <c r="K7" i="13"/>
  <c r="I7" i="13"/>
  <c r="H7" i="13"/>
  <c r="D7" i="13"/>
  <c r="AD6" i="13"/>
  <c r="AC6" i="13"/>
  <c r="AA6" i="13"/>
  <c r="Z6" i="13"/>
  <c r="AB6" i="13" s="1"/>
  <c r="X6" i="13"/>
  <c r="W6" i="13"/>
  <c r="U6" i="13"/>
  <c r="T6" i="13"/>
  <c r="V6" i="13" s="1"/>
  <c r="R6" i="13"/>
  <c r="Q6" i="13"/>
  <c r="O6" i="13"/>
  <c r="N6" i="13"/>
  <c r="L6" i="13"/>
  <c r="K6" i="13"/>
  <c r="I6" i="13"/>
  <c r="H6" i="13"/>
  <c r="J6" i="13" s="1"/>
  <c r="D6" i="13"/>
  <c r="F3" i="13"/>
  <c r="AD5" i="13"/>
  <c r="AC5" i="13"/>
  <c r="AA5" i="13"/>
  <c r="Z5" i="13"/>
  <c r="AB5" i="13" s="1"/>
  <c r="X5" i="13"/>
  <c r="W5" i="13"/>
  <c r="Y5" i="13" s="1"/>
  <c r="U5" i="13"/>
  <c r="T5" i="13"/>
  <c r="R5" i="13"/>
  <c r="Q5" i="13"/>
  <c r="S5" i="13" s="1"/>
  <c r="O5" i="13"/>
  <c r="N5" i="13"/>
  <c r="L5" i="13"/>
  <c r="K5" i="13"/>
  <c r="M5" i="13" s="1"/>
  <c r="I5" i="13"/>
  <c r="H5" i="13"/>
  <c r="F5" i="13"/>
  <c r="E5" i="13"/>
  <c r="AF4" i="13"/>
  <c r="C25" i="5" s="1"/>
  <c r="AD4" i="13"/>
  <c r="AC4" i="13"/>
  <c r="AA4" i="13"/>
  <c r="Z4" i="13"/>
  <c r="X4" i="13"/>
  <c r="W4" i="13"/>
  <c r="U4" i="13"/>
  <c r="T4" i="13"/>
  <c r="V4" i="13" s="1"/>
  <c r="R4" i="13"/>
  <c r="Q4" i="13"/>
  <c r="O4" i="13"/>
  <c r="N4" i="13"/>
  <c r="L4" i="13"/>
  <c r="K4" i="13"/>
  <c r="I4" i="13"/>
  <c r="H4" i="13"/>
  <c r="J4" i="13" s="1"/>
  <c r="F4" i="13"/>
  <c r="E4" i="13"/>
  <c r="C3" i="13"/>
  <c r="AD3" i="13"/>
  <c r="AA3" i="13"/>
  <c r="X3" i="13"/>
  <c r="O3" i="13"/>
  <c r="I3" i="13"/>
  <c r="M9" i="13" l="1"/>
  <c r="M7" i="13"/>
  <c r="P11" i="13"/>
  <c r="P5" i="13"/>
  <c r="S11" i="13"/>
  <c r="V13" i="13"/>
  <c r="V11" i="13"/>
  <c r="V5" i="13"/>
  <c r="Y17" i="13"/>
  <c r="Y15" i="13"/>
  <c r="Y13" i="13"/>
  <c r="Y9" i="13"/>
  <c r="AG20" i="13"/>
  <c r="E28" i="5" s="1"/>
  <c r="AE15" i="13"/>
  <c r="AE11" i="13"/>
  <c r="Y4" i="13"/>
  <c r="P7" i="13"/>
  <c r="AB7" i="13"/>
  <c r="P8" i="13"/>
  <c r="AB8" i="13"/>
  <c r="P9" i="13"/>
  <c r="AB15" i="13"/>
  <c r="AB17" i="13"/>
  <c r="AE21" i="13"/>
  <c r="S7" i="13"/>
  <c r="AE7" i="13"/>
  <c r="S9" i="13"/>
  <c r="AE9" i="13"/>
  <c r="G4" i="13"/>
  <c r="AE4" i="13"/>
  <c r="J7" i="13"/>
  <c r="V9" i="13"/>
  <c r="V15" i="13"/>
  <c r="Y11" i="13"/>
  <c r="AF10" i="13"/>
  <c r="C23" i="5" s="1"/>
  <c r="AB19" i="13"/>
  <c r="AH20" i="13"/>
  <c r="G28" i="5" s="1"/>
  <c r="AE12" i="13"/>
  <c r="AB16" i="13"/>
  <c r="S6" i="13"/>
  <c r="Y6" i="13"/>
  <c r="AE6" i="13"/>
  <c r="AE10" i="13"/>
  <c r="AB14" i="13"/>
  <c r="AE8" i="13"/>
  <c r="V12" i="13"/>
  <c r="AJ12" i="13" s="1"/>
  <c r="I30" i="5" s="1"/>
  <c r="AB18" i="13"/>
  <c r="V7" i="13"/>
  <c r="V8" i="13"/>
  <c r="AB9" i="13"/>
  <c r="M6" i="13"/>
  <c r="Y7" i="13"/>
  <c r="AG8" i="13"/>
  <c r="E26" i="5" s="1"/>
  <c r="AE18" i="13"/>
  <c r="AG18" i="13"/>
  <c r="E24" i="5" s="1"/>
  <c r="Y8" i="13"/>
  <c r="AF8" i="13"/>
  <c r="C26" i="5" s="1"/>
  <c r="AG6" i="13"/>
  <c r="E22" i="5" s="1"/>
  <c r="AH6" i="13"/>
  <c r="G22" i="5" s="1"/>
  <c r="AH8" i="13"/>
  <c r="G26" i="5" s="1"/>
  <c r="AH4" i="13"/>
  <c r="G25" i="5" s="1"/>
  <c r="AG16" i="13"/>
  <c r="E29" i="5" s="1"/>
  <c r="AH16" i="13"/>
  <c r="G29" i="5" s="1"/>
  <c r="AH14" i="13"/>
  <c r="G27" i="5" s="1"/>
  <c r="AG14" i="13"/>
  <c r="E27" i="5" s="1"/>
  <c r="AH12" i="13"/>
  <c r="G30" i="5" s="1"/>
  <c r="AH10" i="13"/>
  <c r="G23" i="5" s="1"/>
  <c r="AG10" i="13"/>
  <c r="C31" i="5"/>
  <c r="AF12" i="13"/>
  <c r="C30" i="5" s="1"/>
  <c r="AF20" i="13"/>
  <c r="C28" i="5" s="1"/>
  <c r="P6" i="13"/>
  <c r="G5" i="13"/>
  <c r="P4" i="13"/>
  <c r="AF18" i="13"/>
  <c r="C24" i="5" s="1"/>
  <c r="AB4" i="13"/>
  <c r="J5" i="13"/>
  <c r="S4" i="13"/>
  <c r="AE5" i="13"/>
  <c r="I31" i="5"/>
  <c r="H31" i="5"/>
  <c r="E31" i="5"/>
  <c r="AF6" i="13"/>
  <c r="C22" i="5" s="1"/>
  <c r="M4" i="13"/>
  <c r="S8" i="13"/>
  <c r="AH18" i="13"/>
  <c r="P10" i="13"/>
  <c r="AG12" i="13"/>
  <c r="V14" i="13"/>
  <c r="AF16" i="13"/>
  <c r="C29" i="5" s="1"/>
  <c r="AG4" i="13"/>
  <c r="AF14" i="13"/>
  <c r="C27" i="5" s="1"/>
  <c r="Y16" i="13"/>
  <c r="AE20" i="13"/>
  <c r="AJ14" i="13" l="1"/>
  <c r="I27" i="5" s="1"/>
  <c r="AJ16" i="13"/>
  <c r="I29" i="5" s="1"/>
  <c r="AJ10" i="13"/>
  <c r="I23" i="5" s="1"/>
  <c r="AJ20" i="13"/>
  <c r="I28" i="5" s="1"/>
  <c r="AJ6" i="13"/>
  <c r="I22" i="5" s="1"/>
  <c r="AI20" i="13"/>
  <c r="H28" i="5" s="1"/>
  <c r="AJ18" i="13"/>
  <c r="I24" i="5" s="1"/>
  <c r="AJ8" i="13"/>
  <c r="I26" i="5" s="1"/>
  <c r="AJ4" i="13"/>
  <c r="I25" i="5" s="1"/>
  <c r="AI10" i="13"/>
  <c r="H23" i="5" s="1"/>
  <c r="AI6" i="13"/>
  <c r="H22" i="5" s="1"/>
  <c r="AI8" i="13"/>
  <c r="H26" i="5" s="1"/>
  <c r="AI16" i="13"/>
  <c r="H29" i="5" s="1"/>
  <c r="AI14" i="13"/>
  <c r="H27" i="5" s="1"/>
  <c r="E23" i="5"/>
  <c r="AI4" i="13"/>
  <c r="H25" i="5" s="1"/>
  <c r="E25" i="5"/>
  <c r="AI12" i="13"/>
  <c r="H30" i="5" s="1"/>
  <c r="E30" i="5"/>
  <c r="AI18" i="13"/>
  <c r="H24" i="5" s="1"/>
  <c r="G24" i="5"/>
  <c r="AK8" i="13" l="1"/>
  <c r="AK4" i="13"/>
  <c r="AK12" i="13"/>
  <c r="AK6" i="13"/>
  <c r="AK14" i="13"/>
  <c r="AK16" i="13"/>
  <c r="AK18" i="13"/>
  <c r="AK10" i="13"/>
  <c r="AK20" i="13"/>
  <c r="S18" i="3"/>
  <c r="S19" i="3"/>
  <c r="P18" i="3"/>
  <c r="P19" i="3"/>
  <c r="M18" i="3"/>
  <c r="M19" i="3"/>
  <c r="J12" i="3"/>
  <c r="J13" i="3"/>
  <c r="J18" i="3"/>
  <c r="J19" i="3"/>
  <c r="G10" i="3"/>
  <c r="G11" i="3"/>
  <c r="G12" i="3"/>
  <c r="G13" i="3"/>
  <c r="G18" i="3"/>
  <c r="G19" i="3"/>
  <c r="D7" i="3"/>
  <c r="D8" i="3"/>
  <c r="D9" i="3"/>
  <c r="D10" i="3"/>
  <c r="D11" i="3"/>
  <c r="D12" i="3"/>
  <c r="D13" i="3"/>
  <c r="D18" i="3"/>
  <c r="D19" i="3"/>
  <c r="D6" i="3"/>
  <c r="K9" i="3" l="1"/>
  <c r="K8" i="3"/>
  <c r="L9" i="3"/>
  <c r="L8" i="3"/>
  <c r="K7" i="3"/>
  <c r="K6" i="3"/>
  <c r="L7" i="3"/>
  <c r="L6" i="3"/>
  <c r="M11" i="3" l="1"/>
  <c r="M10" i="3"/>
  <c r="I5" i="3" l="1"/>
  <c r="E4" i="3"/>
  <c r="E5" i="3"/>
  <c r="A13" i="5" l="1"/>
  <c r="AB18" i="3"/>
  <c r="AA18" i="3"/>
  <c r="I7" i="3"/>
  <c r="I6" i="3"/>
  <c r="H7" i="3"/>
  <c r="H6" i="3"/>
  <c r="X13" i="3"/>
  <c r="X12" i="3"/>
  <c r="W13" i="3"/>
  <c r="W12" i="3"/>
  <c r="X11" i="3"/>
  <c r="X10" i="3"/>
  <c r="W11" i="3"/>
  <c r="W10" i="3"/>
  <c r="X9" i="3"/>
  <c r="X8" i="3"/>
  <c r="W9" i="3"/>
  <c r="W8" i="3"/>
  <c r="Y8" i="3" s="1"/>
  <c r="X7" i="3"/>
  <c r="X6" i="3"/>
  <c r="W7" i="3"/>
  <c r="W6" i="3"/>
  <c r="U13" i="3"/>
  <c r="U12" i="3"/>
  <c r="T13" i="3"/>
  <c r="T12" i="3"/>
  <c r="U11" i="3"/>
  <c r="U10" i="3"/>
  <c r="T11" i="3"/>
  <c r="T10" i="3"/>
  <c r="U9" i="3"/>
  <c r="U8" i="3"/>
  <c r="T9" i="3"/>
  <c r="T8" i="3"/>
  <c r="U7" i="3"/>
  <c r="U6" i="3"/>
  <c r="T7" i="3"/>
  <c r="T6" i="3"/>
  <c r="R13" i="3"/>
  <c r="R12" i="3"/>
  <c r="Q13" i="3"/>
  <c r="Q12" i="3"/>
  <c r="R11" i="3"/>
  <c r="R10" i="3"/>
  <c r="Q11" i="3"/>
  <c r="Q10" i="3"/>
  <c r="R9" i="3"/>
  <c r="R8" i="3"/>
  <c r="Q9" i="3"/>
  <c r="Q8" i="3"/>
  <c r="R7" i="3"/>
  <c r="R6" i="3"/>
  <c r="Q7" i="3"/>
  <c r="Q6" i="3"/>
  <c r="O11" i="3"/>
  <c r="O10" i="3"/>
  <c r="N11" i="3"/>
  <c r="N10" i="3"/>
  <c r="O9" i="3"/>
  <c r="O8" i="3"/>
  <c r="N9" i="3"/>
  <c r="N8" i="3"/>
  <c r="N6" i="3"/>
  <c r="O7" i="3"/>
  <c r="N7" i="3"/>
  <c r="O6" i="3"/>
  <c r="W5" i="3"/>
  <c r="X5" i="3"/>
  <c r="X4" i="3"/>
  <c r="W4" i="3"/>
  <c r="AA10" i="3" l="1"/>
  <c r="AB12" i="3"/>
  <c r="AB10" i="3"/>
  <c r="AA12" i="3"/>
  <c r="Z18" i="3"/>
  <c r="C15" i="5" s="1"/>
  <c r="AB8" i="3"/>
  <c r="AA6" i="3"/>
  <c r="AB6" i="3"/>
  <c r="AA8" i="3"/>
  <c r="T5" i="3"/>
  <c r="U5" i="3"/>
  <c r="U4" i="3"/>
  <c r="T4" i="3"/>
  <c r="Q5" i="3"/>
  <c r="R5" i="3"/>
  <c r="R4" i="3"/>
  <c r="Q4" i="3"/>
  <c r="N5" i="3"/>
  <c r="O5" i="3"/>
  <c r="O4" i="3"/>
  <c r="N4" i="3"/>
  <c r="K5" i="3"/>
  <c r="L5" i="3"/>
  <c r="L4" i="3"/>
  <c r="K4" i="3"/>
  <c r="H5" i="3"/>
  <c r="I4" i="3"/>
  <c r="H4" i="3"/>
  <c r="C13" i="5" l="1"/>
  <c r="Z12" i="3"/>
  <c r="C9" i="5" s="1"/>
  <c r="Z8" i="3"/>
  <c r="C8" i="5" s="1"/>
  <c r="Z10" i="3"/>
  <c r="C11" i="5" s="1"/>
  <c r="C14" i="5"/>
  <c r="Z4" i="3"/>
  <c r="C12" i="5" s="1"/>
  <c r="F4" i="3"/>
  <c r="Z6" i="3"/>
  <c r="C10" i="5" s="1"/>
  <c r="F5" i="3"/>
  <c r="AB4" i="3" l="1"/>
  <c r="AA4" i="3"/>
  <c r="Y18" i="3"/>
  <c r="Y19" i="3"/>
  <c r="A15" i="5"/>
  <c r="A8" i="5"/>
  <c r="A12" i="5"/>
  <c r="A9" i="5"/>
  <c r="A10" i="5"/>
  <c r="A14" i="5"/>
  <c r="V19" i="3" l="1"/>
  <c r="V18" i="3"/>
  <c r="E15" i="5"/>
  <c r="G15" i="5"/>
  <c r="B15" i="5" l="1"/>
  <c r="X3" i="3"/>
  <c r="Y12" i="3"/>
  <c r="Y5" i="3"/>
  <c r="Y10" i="3"/>
  <c r="Y13" i="3"/>
  <c r="Y7" i="3"/>
  <c r="AD18" i="3"/>
  <c r="I15" i="5" s="1"/>
  <c r="Y9" i="3"/>
  <c r="Y4" i="3"/>
  <c r="Y11" i="3"/>
  <c r="AC18" i="3"/>
  <c r="H15" i="5" s="1"/>
  <c r="G4" i="3"/>
  <c r="B1" i="3" l="1"/>
  <c r="T1" i="3"/>
  <c r="A4" i="3"/>
  <c r="C3" i="3" s="1"/>
  <c r="A6" i="3"/>
  <c r="F3" i="3" s="1"/>
  <c r="V6" i="3"/>
  <c r="A8" i="3"/>
  <c r="I3" i="3" s="1"/>
  <c r="G8" i="3"/>
  <c r="G9" i="3"/>
  <c r="A10" i="3"/>
  <c r="L3" i="3" s="1"/>
  <c r="J10" i="3"/>
  <c r="J11" i="3"/>
  <c r="A12" i="3"/>
  <c r="B9" i="5" s="1"/>
  <c r="M12" i="3"/>
  <c r="M13" i="3"/>
  <c r="B14" i="5"/>
  <c r="B13" i="5"/>
  <c r="G13" i="5"/>
  <c r="G18" i="5"/>
  <c r="G4" i="5"/>
  <c r="E13" i="5"/>
  <c r="S7" i="3" l="1"/>
  <c r="M9" i="3"/>
  <c r="V10" i="3"/>
  <c r="V4" i="3"/>
  <c r="I13" i="5"/>
  <c r="S4" i="3"/>
  <c r="V9" i="3"/>
  <c r="V8" i="3"/>
  <c r="V11" i="3"/>
  <c r="S11" i="3"/>
  <c r="V12" i="3"/>
  <c r="V13" i="3"/>
  <c r="P8" i="3"/>
  <c r="S6" i="3"/>
  <c r="M7" i="3"/>
  <c r="V7" i="3"/>
  <c r="V5" i="3"/>
  <c r="P5" i="3"/>
  <c r="S8" i="3"/>
  <c r="P11" i="3"/>
  <c r="G5" i="3"/>
  <c r="M5" i="3"/>
  <c r="M4" i="3"/>
  <c r="S9" i="3"/>
  <c r="J7" i="3"/>
  <c r="P6" i="3"/>
  <c r="J5" i="3"/>
  <c r="P9" i="3"/>
  <c r="M6" i="3"/>
  <c r="S13" i="3"/>
  <c r="B11" i="5"/>
  <c r="P7" i="3"/>
  <c r="S5" i="3"/>
  <c r="P4" i="3"/>
  <c r="G8" i="5"/>
  <c r="E8" i="5"/>
  <c r="G10" i="5"/>
  <c r="U3" i="3"/>
  <c r="E10" i="5"/>
  <c r="G12" i="5"/>
  <c r="E12" i="5"/>
  <c r="O3" i="3"/>
  <c r="E14" i="5"/>
  <c r="E11" i="5"/>
  <c r="S12" i="3"/>
  <c r="G9" i="5"/>
  <c r="G11" i="5"/>
  <c r="M8" i="3"/>
  <c r="J6" i="3"/>
  <c r="P10" i="3"/>
  <c r="J4" i="3"/>
  <c r="S10" i="3"/>
  <c r="R3" i="3"/>
  <c r="H13" i="5"/>
  <c r="B12" i="5"/>
  <c r="B8" i="5"/>
  <c r="B10" i="5"/>
  <c r="I14" i="5" l="1"/>
  <c r="AD12" i="3"/>
  <c r="AD8" i="3"/>
  <c r="I8" i="5" s="1"/>
  <c r="AD10" i="3"/>
  <c r="I11" i="5" s="1"/>
  <c r="AD4" i="3"/>
  <c r="Y6" i="3"/>
  <c r="AD6" i="3" s="1"/>
  <c r="I10" i="5" s="1"/>
  <c r="H14" i="5"/>
  <c r="AC10" i="3"/>
  <c r="H11" i="5" s="1"/>
  <c r="AC8" i="3"/>
  <c r="H8" i="5" s="1"/>
  <c r="G14" i="5"/>
  <c r="AC4" i="3"/>
  <c r="H12" i="5" s="1"/>
  <c r="AC6" i="3"/>
  <c r="H10" i="5" s="1"/>
  <c r="E9" i="5"/>
  <c r="AC12" i="3"/>
  <c r="H9" i="5" s="1"/>
  <c r="AE18" i="3" l="1"/>
  <c r="AE10" i="3"/>
  <c r="AE6" i="3"/>
  <c r="AE4" i="3"/>
  <c r="AE8" i="3"/>
  <c r="AE12" i="3"/>
  <c r="I12" i="5"/>
  <c r="I9" i="5"/>
</calcChain>
</file>

<file path=xl/sharedStrings.xml><?xml version="1.0" encoding="utf-8"?>
<sst xmlns="http://schemas.openxmlformats.org/spreadsheetml/2006/main" count="70" uniqueCount="38">
  <si>
    <t xml:space="preserve"> </t>
  </si>
  <si>
    <t>:</t>
  </si>
  <si>
    <t>Geworfene Körbe</t>
  </si>
  <si>
    <t>Erhaltene Körbe</t>
  </si>
  <si>
    <t>Korbdifferenz</t>
  </si>
  <si>
    <t>Punkte</t>
  </si>
  <si>
    <t>Rang automatisch</t>
  </si>
  <si>
    <t>Rang Hand</t>
  </si>
  <si>
    <t>Spiele</t>
  </si>
  <si>
    <t>Körbe</t>
  </si>
  <si>
    <t>Diff.</t>
  </si>
  <si>
    <t>Spieljahr:</t>
  </si>
  <si>
    <t>Teams:</t>
  </si>
  <si>
    <t xml:space="preserve">Resultate </t>
  </si>
  <si>
    <t>Madiswil/Aarwangen 2</t>
  </si>
  <si>
    <t>Madiswil/Aarwangen 3</t>
  </si>
  <si>
    <t>Täuffelen 2</t>
  </si>
  <si>
    <t>Moosseedorf 2</t>
  </si>
  <si>
    <t>Madiswil/Aarwangen 1</t>
  </si>
  <si>
    <t>KOBARI Brügg 1</t>
  </si>
  <si>
    <t>Täuffelen 1</t>
  </si>
  <si>
    <t>KOBARI Brügg 2</t>
  </si>
  <si>
    <t>Anzahl Spiele</t>
  </si>
  <si>
    <t>Felder ausfüllen</t>
  </si>
  <si>
    <t>XXX</t>
  </si>
  <si>
    <t>XXXX</t>
  </si>
  <si>
    <t>2018/2019</t>
  </si>
  <si>
    <t>Kategorie U16</t>
  </si>
  <si>
    <t>Kategorie U14</t>
  </si>
  <si>
    <t>Moosseedorf 1</t>
  </si>
  <si>
    <t>Urtenen 1</t>
  </si>
  <si>
    <t>Ferenbalm</t>
  </si>
  <si>
    <t>Urtenen 2</t>
  </si>
  <si>
    <t>Zwischenrangliste U16</t>
  </si>
  <si>
    <t>Zwischenrangliste U14</t>
  </si>
  <si>
    <t>Müntschemier 1</t>
  </si>
  <si>
    <t>Müntschemier 2</t>
  </si>
  <si>
    <t>11. gemeinsame Mädchen - Jugend - Hallenkorbball - Meisterschaft 2019/2020 des TBM, TBS und TBOE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</si>
</sst>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0"/>
      <name val="Arial"/>
    </font>
    <font>
      <sz val="10"/>
      <name val="MS Sans Serif"/>
    </font>
    <font>
      <b/>
      <sz val="18"/>
      <name val="Helvetica"/>
    </font>
    <font>
      <b/>
      <sz val="14"/>
      <name val="Helvetica"/>
    </font>
    <font>
      <b/>
      <sz val="14"/>
      <name val="Wingdings"/>
    </font>
    <font>
      <sz val="14"/>
      <name val="Helv"/>
    </font>
    <font>
      <b/>
      <sz val="14"/>
      <name val="Helv"/>
    </font>
    <font>
      <b/>
      <sz val="18"/>
      <name val="Wingdings"/>
    </font>
    <font>
      <b/>
      <sz val="18"/>
      <name val="Helv"/>
    </font>
    <font>
      <sz val="14"/>
      <name val="Helvetica"/>
    </font>
    <font>
      <sz val="14"/>
      <name val="Wingdings"/>
    </font>
    <font>
      <sz val="12"/>
      <name val="Helvetica"/>
    </font>
    <font>
      <b/>
      <sz val="12"/>
      <name val="Helvetica"/>
    </font>
    <font>
      <b/>
      <sz val="12"/>
      <name val="Wingdings"/>
    </font>
    <font>
      <sz val="12"/>
      <name val="Wingdings"/>
    </font>
    <font>
      <b/>
      <sz val="24"/>
      <name val="Helvetica"/>
    </font>
    <font>
      <sz val="10"/>
      <name val="Helvetica"/>
    </font>
    <font>
      <b/>
      <sz val="10"/>
      <name val="Helvetica"/>
    </font>
    <font>
      <b/>
      <sz val="10"/>
      <name val="MS Sans Serif"/>
      <family val="2"/>
    </font>
    <font>
      <sz val="10"/>
      <name val="Helvetica"/>
      <family val="2"/>
    </font>
    <font>
      <b/>
      <sz val="24"/>
      <name val="Helvetica"/>
      <family val="2"/>
    </font>
    <font>
      <sz val="10"/>
      <name val="Arial"/>
      <family val="2"/>
    </font>
    <font>
      <b/>
      <sz val="18"/>
      <name val="Helvetica"/>
      <family val="2"/>
    </font>
    <font>
      <b/>
      <sz val="10"/>
      <name val="MS Sans Serif"/>
    </font>
    <font>
      <sz val="16"/>
      <name val="Tahoma"/>
      <family val="2"/>
    </font>
    <font>
      <b/>
      <sz val="14"/>
      <name val="Tahoma"/>
      <family val="2"/>
    </font>
    <font>
      <sz val="14"/>
      <name val="Wingdings"/>
      <charset val="2"/>
    </font>
    <font>
      <sz val="12"/>
      <name val="Helv"/>
    </font>
  </fonts>
  <fills count="4">
    <fill>
      <patternFill patternType="none"/>
    </fill>
    <fill>
      <patternFill patternType="gray125"/>
    </fill>
    <fill>
      <patternFill patternType="mediumGray"/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23">
    <xf numFmtId="0" fontId="0" fillId="0" borderId="0" xfId="0"/>
    <xf numFmtId="0" fontId="17" fillId="0" borderId="7" xfId="1" applyFont="1" applyBorder="1" applyProtection="1">
      <protection locked="0"/>
    </xf>
    <xf numFmtId="3" fontId="3" fillId="0" borderId="0" xfId="3" applyNumberFormat="1" applyFont="1" applyProtection="1"/>
    <xf numFmtId="3" fontId="3" fillId="0" borderId="0" xfId="3" applyNumberFormat="1" applyFont="1" applyAlignment="1" applyProtection="1">
      <alignment horizontal="left"/>
    </xf>
    <xf numFmtId="3" fontId="3" fillId="0" borderId="0" xfId="3" applyNumberFormat="1" applyFont="1" applyAlignment="1" applyProtection="1">
      <alignment horizontal="centerContinuous"/>
    </xf>
    <xf numFmtId="3" fontId="4" fillId="0" borderId="0" xfId="3" applyNumberFormat="1" applyFont="1" applyAlignment="1" applyProtection="1">
      <alignment horizontal="right"/>
    </xf>
    <xf numFmtId="3" fontId="5" fillId="0" borderId="0" xfId="3" applyNumberFormat="1" applyFont="1" applyProtection="1"/>
    <xf numFmtId="3" fontId="6" fillId="0" borderId="0" xfId="3" applyNumberFormat="1" applyFont="1" applyProtection="1"/>
    <xf numFmtId="3" fontId="2" fillId="0" borderId="0" xfId="3" applyNumberFormat="1" applyFont="1" applyAlignment="1" applyProtection="1">
      <alignment horizontal="centerContinuous"/>
    </xf>
    <xf numFmtId="0" fontId="2" fillId="0" borderId="0" xfId="3" applyNumberFormat="1" applyFont="1" applyAlignment="1" applyProtection="1">
      <alignment horizontal="centerContinuous"/>
    </xf>
    <xf numFmtId="3" fontId="2" fillId="0" borderId="0" xfId="3" applyNumberFormat="1" applyFont="1" applyAlignment="1" applyProtection="1">
      <alignment horizontal="left"/>
    </xf>
    <xf numFmtId="3" fontId="7" fillId="0" borderId="0" xfId="3" applyNumberFormat="1" applyFont="1" applyAlignment="1" applyProtection="1">
      <alignment horizontal="centerContinuous"/>
    </xf>
    <xf numFmtId="3" fontId="8" fillId="0" borderId="0" xfId="3" applyNumberFormat="1" applyFont="1" applyProtection="1"/>
    <xf numFmtId="3" fontId="9" fillId="0" borderId="0" xfId="3" applyNumberFormat="1" applyFont="1" applyProtection="1"/>
    <xf numFmtId="3" fontId="9" fillId="0" borderId="0" xfId="3" applyNumberFormat="1" applyFont="1" applyAlignment="1" applyProtection="1">
      <alignment horizontal="left"/>
    </xf>
    <xf numFmtId="3" fontId="9" fillId="0" borderId="0" xfId="3" applyNumberFormat="1" applyFont="1" applyAlignment="1" applyProtection="1">
      <alignment horizontal="centerContinuous"/>
    </xf>
    <xf numFmtId="3" fontId="10" fillId="0" borderId="0" xfId="3" applyNumberFormat="1" applyFont="1" applyAlignment="1" applyProtection="1">
      <alignment horizontal="centerContinuous"/>
    </xf>
    <xf numFmtId="3" fontId="11" fillId="0" borderId="0" xfId="3" applyNumberFormat="1" applyFont="1" applyProtection="1"/>
    <xf numFmtId="3" fontId="12" fillId="0" borderId="0" xfId="3" applyNumberFormat="1" applyFont="1" applyAlignment="1" applyProtection="1">
      <alignment horizontal="center"/>
    </xf>
    <xf numFmtId="3" fontId="12" fillId="0" borderId="0" xfId="3" applyNumberFormat="1" applyFont="1" applyAlignment="1" applyProtection="1"/>
    <xf numFmtId="3" fontId="12" fillId="0" borderId="0" xfId="3" applyNumberFormat="1" applyFont="1" applyAlignment="1" applyProtection="1">
      <alignment horizontal="left"/>
    </xf>
    <xf numFmtId="3" fontId="12" fillId="0" borderId="0" xfId="3" applyNumberFormat="1" applyFont="1" applyAlignment="1" applyProtection="1">
      <alignment horizontal="right"/>
    </xf>
    <xf numFmtId="3" fontId="13" fillId="0" borderId="0" xfId="3" applyNumberFormat="1" applyFont="1" applyAlignment="1" applyProtection="1">
      <alignment horizontal="centerContinuous"/>
    </xf>
    <xf numFmtId="3" fontId="11" fillId="0" borderId="0" xfId="3" applyNumberFormat="1" applyFont="1" applyAlignment="1" applyProtection="1">
      <alignment horizontal="center"/>
    </xf>
    <xf numFmtId="3" fontId="11" fillId="0" borderId="0" xfId="3" applyNumberFormat="1" applyFont="1" applyAlignment="1" applyProtection="1">
      <alignment horizontal="centerContinuous"/>
    </xf>
    <xf numFmtId="3" fontId="11" fillId="0" borderId="0" xfId="3" applyNumberFormat="1" applyFont="1" applyAlignment="1" applyProtection="1">
      <alignment horizontal="left"/>
    </xf>
    <xf numFmtId="3" fontId="14" fillId="0" borderId="0" xfId="3" applyNumberFormat="1" applyFont="1" applyAlignment="1" applyProtection="1">
      <alignment horizontal="centerContinuous"/>
    </xf>
    <xf numFmtId="3" fontId="5" fillId="0" borderId="0" xfId="3" applyNumberFormat="1" applyFont="1" applyAlignment="1" applyProtection="1">
      <alignment horizontal="left"/>
    </xf>
    <xf numFmtId="3" fontId="11" fillId="0" borderId="0" xfId="3" applyNumberFormat="1" applyFont="1" applyAlignment="1" applyProtection="1"/>
    <xf numFmtId="3" fontId="11" fillId="0" borderId="0" xfId="3" applyNumberFormat="1" applyFont="1" applyAlignment="1" applyProtection="1">
      <alignment horizontal="right"/>
    </xf>
    <xf numFmtId="3" fontId="13" fillId="0" borderId="0" xfId="3" applyNumberFormat="1" applyFont="1" applyProtection="1"/>
    <xf numFmtId="3" fontId="12" fillId="0" borderId="0" xfId="3" applyNumberFormat="1" applyFont="1" applyAlignment="1" applyProtection="1">
      <alignment horizontal="centerContinuous"/>
    </xf>
    <xf numFmtId="3" fontId="5" fillId="0" borderId="0" xfId="3" applyNumberFormat="1" applyFont="1" applyAlignment="1" applyProtection="1">
      <alignment horizontal="centerContinuous"/>
    </xf>
    <xf numFmtId="0" fontId="1" fillId="0" borderId="0" xfId="2" applyProtection="1"/>
    <xf numFmtId="0" fontId="18" fillId="0" borderId="0" xfId="2" applyFont="1" applyProtection="1"/>
    <xf numFmtId="0" fontId="1" fillId="0" borderId="0" xfId="2" applyProtection="1">
      <protection locked="0"/>
    </xf>
    <xf numFmtId="1" fontId="16" fillId="0" borderId="7" xfId="1" applyNumberFormat="1" applyFont="1" applyBorder="1" applyProtection="1"/>
    <xf numFmtId="0" fontId="16" fillId="0" borderId="10" xfId="1" applyFont="1" applyBorder="1" applyProtection="1"/>
    <xf numFmtId="0" fontId="16" fillId="0" borderId="11" xfId="1" applyFont="1" applyBorder="1" applyProtection="1"/>
    <xf numFmtId="1" fontId="16" fillId="0" borderId="12" xfId="1" applyNumberFormat="1" applyFont="1" applyBorder="1" applyProtection="1"/>
    <xf numFmtId="1" fontId="16" fillId="0" borderId="21" xfId="1" applyNumberFormat="1" applyFont="1" applyBorder="1" applyProtection="1"/>
    <xf numFmtId="1" fontId="16" fillId="0" borderId="9" xfId="1" applyNumberFormat="1" applyFont="1" applyBorder="1" applyProtection="1"/>
    <xf numFmtId="1" fontId="16" fillId="0" borderId="8" xfId="1" applyNumberFormat="1" applyFont="1" applyBorder="1" applyProtection="1"/>
    <xf numFmtId="0" fontId="16" fillId="0" borderId="8" xfId="1" applyFont="1" applyBorder="1" applyProtection="1"/>
    <xf numFmtId="0" fontId="17" fillId="0" borderId="8" xfId="1" applyFont="1" applyBorder="1" applyProtection="1"/>
    <xf numFmtId="0" fontId="16" fillId="0" borderId="17" xfId="1" applyFont="1" applyBorder="1" applyProtection="1"/>
    <xf numFmtId="0" fontId="16" fillId="0" borderId="18" xfId="1" applyFont="1" applyBorder="1" applyProtection="1"/>
    <xf numFmtId="1" fontId="16" fillId="0" borderId="19" xfId="1" applyNumberFormat="1" applyFont="1" applyBorder="1" applyProtection="1"/>
    <xf numFmtId="1" fontId="16" fillId="0" borderId="22" xfId="1" applyNumberFormat="1" applyFont="1" applyBorder="1" applyProtection="1"/>
    <xf numFmtId="1" fontId="16" fillId="0" borderId="16" xfId="1" applyNumberFormat="1" applyFont="1" applyBorder="1" applyProtection="1"/>
    <xf numFmtId="0" fontId="16" fillId="0" borderId="15" xfId="1" applyFont="1" applyBorder="1" applyProtection="1"/>
    <xf numFmtId="1" fontId="16" fillId="0" borderId="15" xfId="1" applyNumberFormat="1" applyFont="1" applyBorder="1" applyProtection="1"/>
    <xf numFmtId="0" fontId="17" fillId="0" borderId="20" xfId="1" applyFont="1" applyBorder="1" applyProtection="1"/>
    <xf numFmtId="0" fontId="17" fillId="0" borderId="15" xfId="1" applyFont="1" applyBorder="1" applyProtection="1"/>
    <xf numFmtId="0" fontId="19" fillId="0" borderId="10" xfId="1" applyFont="1" applyBorder="1" applyProtection="1"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Fill="1" applyProtection="1">
      <protection locked="0"/>
    </xf>
    <xf numFmtId="0" fontId="19" fillId="0" borderId="26" xfId="1" applyFont="1" applyBorder="1" applyProtection="1">
      <protection locked="0"/>
    </xf>
    <xf numFmtId="3" fontId="22" fillId="0" borderId="0" xfId="3" applyNumberFormat="1" applyFont="1" applyAlignment="1" applyProtection="1"/>
    <xf numFmtId="0" fontId="21" fillId="0" borderId="0" xfId="0" applyFont="1" applyProtection="1"/>
    <xf numFmtId="0" fontId="18" fillId="0" borderId="0" xfId="2" applyFont="1" applyProtection="1">
      <protection locked="0"/>
    </xf>
    <xf numFmtId="1" fontId="16" fillId="0" borderId="28" xfId="1" applyNumberFormat="1" applyFont="1" applyBorder="1" applyProtection="1"/>
    <xf numFmtId="1" fontId="16" fillId="0" borderId="29" xfId="1" applyNumberFormat="1" applyFont="1" applyBorder="1" applyProtection="1"/>
    <xf numFmtId="1" fontId="16" fillId="0" borderId="13" xfId="1" applyNumberFormat="1" applyFont="1" applyBorder="1" applyProtection="1"/>
    <xf numFmtId="0" fontId="21" fillId="0" borderId="0" xfId="0" applyFont="1" applyFill="1" applyProtection="1">
      <protection locked="0"/>
    </xf>
    <xf numFmtId="0" fontId="20" fillId="0" borderId="0" xfId="1" applyFont="1" applyFill="1" applyBorder="1" applyProtection="1">
      <protection locked="0"/>
    </xf>
    <xf numFmtId="0" fontId="1" fillId="0" borderId="0" xfId="1" applyFill="1" applyBorder="1" applyProtection="1">
      <protection locked="0"/>
    </xf>
    <xf numFmtId="0" fontId="1" fillId="0" borderId="0" xfId="1" applyFill="1" applyProtection="1">
      <protection locked="0"/>
    </xf>
    <xf numFmtId="0" fontId="15" fillId="0" borderId="0" xfId="1" applyFont="1" applyFill="1" applyBorder="1" applyAlignment="1" applyProtection="1">
      <alignment horizontal="centerContinuous"/>
      <protection locked="0"/>
    </xf>
    <xf numFmtId="0" fontId="1" fillId="0" borderId="0" xfId="1" applyFill="1" applyAlignment="1" applyProtection="1">
      <alignment horizontal="centerContinuous"/>
      <protection locked="0"/>
    </xf>
    <xf numFmtId="0" fontId="1" fillId="0" borderId="0" xfId="1" applyProtection="1">
      <protection locked="0"/>
    </xf>
    <xf numFmtId="1" fontId="1" fillId="0" borderId="0" xfId="1" applyNumberFormat="1" applyProtection="1">
      <protection locked="0"/>
    </xf>
    <xf numFmtId="0" fontId="23" fillId="0" borderId="1" xfId="1" applyFont="1" applyBorder="1" applyAlignment="1" applyProtection="1">
      <alignment horizontal="center" vertical="center"/>
      <protection locked="0"/>
    </xf>
    <xf numFmtId="0" fontId="16" fillId="0" borderId="2" xfId="1" applyFont="1" applyBorder="1" applyProtection="1">
      <protection locked="0"/>
    </xf>
    <xf numFmtId="1" fontId="16" fillId="0" borderId="3" xfId="1" applyNumberFormat="1" applyFont="1" applyBorder="1" applyAlignment="1" applyProtection="1">
      <alignment textRotation="90"/>
      <protection locked="0"/>
    </xf>
    <xf numFmtId="0" fontId="16" fillId="0" borderId="4" xfId="1" applyFont="1" applyBorder="1" applyAlignment="1" applyProtection="1">
      <alignment textRotation="90"/>
      <protection locked="0"/>
    </xf>
    <xf numFmtId="0" fontId="16" fillId="0" borderId="3" xfId="1" applyFont="1" applyBorder="1" applyAlignment="1" applyProtection="1">
      <alignment textRotation="90"/>
      <protection locked="0"/>
    </xf>
    <xf numFmtId="0" fontId="16" fillId="0" borderId="24" xfId="1" applyFont="1" applyBorder="1" applyAlignment="1" applyProtection="1">
      <alignment textRotation="90"/>
      <protection locked="0"/>
    </xf>
    <xf numFmtId="1" fontId="16" fillId="0" borderId="25" xfId="1" applyNumberFormat="1" applyFont="1" applyBorder="1" applyAlignment="1" applyProtection="1">
      <alignment textRotation="90"/>
      <protection locked="0"/>
    </xf>
    <xf numFmtId="0" fontId="16" fillId="0" borderId="8" xfId="1" applyFont="1" applyBorder="1" applyAlignment="1" applyProtection="1">
      <alignment textRotation="90"/>
      <protection locked="0"/>
    </xf>
    <xf numFmtId="0" fontId="16" fillId="0" borderId="5" xfId="1" applyFont="1" applyBorder="1" applyAlignment="1" applyProtection="1">
      <alignment textRotation="90"/>
      <protection locked="0"/>
    </xf>
    <xf numFmtId="0" fontId="16" fillId="0" borderId="6" xfId="1" applyFont="1" applyBorder="1" applyAlignment="1" applyProtection="1">
      <alignment textRotation="90"/>
      <protection locked="0"/>
    </xf>
    <xf numFmtId="0" fontId="17" fillId="0" borderId="6" xfId="1" applyFont="1" applyBorder="1" applyAlignment="1" applyProtection="1">
      <alignment textRotation="90"/>
      <protection locked="0"/>
    </xf>
    <xf numFmtId="0" fontId="17" fillId="0" borderId="5" xfId="1" applyFont="1" applyBorder="1" applyAlignment="1" applyProtection="1">
      <alignment textRotation="90"/>
      <protection locked="0"/>
    </xf>
    <xf numFmtId="0" fontId="23" fillId="0" borderId="0" xfId="1" applyFont="1" applyAlignment="1" applyProtection="1">
      <alignment vertical="center"/>
      <protection locked="0"/>
    </xf>
    <xf numFmtId="0" fontId="1" fillId="0" borderId="0" xfId="1" applyAlignment="1" applyProtection="1">
      <alignment vertical="center"/>
      <protection locked="0"/>
    </xf>
    <xf numFmtId="1" fontId="16" fillId="0" borderId="7" xfId="1" applyNumberFormat="1" applyFont="1" applyBorder="1" applyProtection="1">
      <protection locked="0"/>
    </xf>
    <xf numFmtId="0" fontId="16" fillId="2" borderId="1" xfId="1" applyFont="1" applyFill="1" applyBorder="1" applyProtection="1">
      <protection locked="0"/>
    </xf>
    <xf numFmtId="0" fontId="16" fillId="2" borderId="8" xfId="1" applyFont="1" applyFill="1" applyBorder="1" applyProtection="1">
      <protection locked="0"/>
    </xf>
    <xf numFmtId="0" fontId="16" fillId="2" borderId="9" xfId="1" applyFont="1" applyFill="1" applyBorder="1" applyProtection="1">
      <protection locked="0"/>
    </xf>
    <xf numFmtId="1" fontId="16" fillId="0" borderId="12" xfId="1" applyNumberFormat="1" applyFont="1" applyBorder="1" applyProtection="1">
      <protection locked="0"/>
    </xf>
    <xf numFmtId="0" fontId="16" fillId="0" borderId="13" xfId="1" applyFont="1" applyBorder="1" applyProtection="1">
      <protection locked="0"/>
    </xf>
    <xf numFmtId="0" fontId="16" fillId="2" borderId="23" xfId="1" applyFont="1" applyFill="1" applyBorder="1" applyProtection="1">
      <protection locked="0"/>
    </xf>
    <xf numFmtId="0" fontId="16" fillId="2" borderId="20" xfId="1" applyFont="1" applyFill="1" applyBorder="1" applyProtection="1">
      <protection locked="0"/>
    </xf>
    <xf numFmtId="0" fontId="16" fillId="2" borderId="16" xfId="1" applyFont="1" applyFill="1" applyBorder="1" applyProtection="1">
      <protection locked="0"/>
    </xf>
    <xf numFmtId="1" fontId="16" fillId="0" borderId="19" xfId="1" applyNumberFormat="1" applyFont="1" applyBorder="1" applyProtection="1">
      <protection locked="0"/>
    </xf>
    <xf numFmtId="0" fontId="17" fillId="0" borderId="13" xfId="1" applyFont="1" applyBorder="1" applyProtection="1">
      <protection locked="0"/>
    </xf>
    <xf numFmtId="1" fontId="16" fillId="0" borderId="1" xfId="1" applyNumberFormat="1" applyFont="1" applyBorder="1" applyProtection="1">
      <protection locked="0"/>
    </xf>
    <xf numFmtId="0" fontId="16" fillId="3" borderId="10" xfId="1" applyFont="1" applyFill="1" applyBorder="1" applyProtection="1">
      <protection locked="0"/>
    </xf>
    <xf numFmtId="0" fontId="16" fillId="3" borderId="11" xfId="1" applyFont="1" applyFill="1" applyBorder="1" applyProtection="1">
      <protection locked="0"/>
    </xf>
    <xf numFmtId="1" fontId="16" fillId="0" borderId="9" xfId="1" applyNumberFormat="1" applyFont="1" applyBorder="1" applyProtection="1">
      <protection locked="0"/>
    </xf>
    <xf numFmtId="0" fontId="16" fillId="0" borderId="14" xfId="1" applyFont="1" applyBorder="1" applyProtection="1">
      <protection locked="0"/>
    </xf>
    <xf numFmtId="0" fontId="16" fillId="3" borderId="17" xfId="1" applyFont="1" applyFill="1" applyBorder="1" applyProtection="1">
      <protection locked="0"/>
    </xf>
    <xf numFmtId="0" fontId="16" fillId="3" borderId="18" xfId="1" applyFont="1" applyFill="1" applyBorder="1" applyProtection="1">
      <protection locked="0"/>
    </xf>
    <xf numFmtId="1" fontId="16" fillId="0" borderId="16" xfId="1" applyNumberFormat="1" applyFont="1" applyBorder="1" applyProtection="1">
      <protection locked="0"/>
    </xf>
    <xf numFmtId="0" fontId="16" fillId="2" borderId="14" xfId="1" applyFont="1" applyFill="1" applyBorder="1" applyProtection="1">
      <protection locked="0"/>
    </xf>
    <xf numFmtId="0" fontId="16" fillId="2" borderId="15" xfId="1" applyFont="1" applyFill="1" applyBorder="1" applyProtection="1">
      <protection locked="0"/>
    </xf>
    <xf numFmtId="1" fontId="16" fillId="0" borderId="27" xfId="1" applyNumberFormat="1" applyFont="1" applyBorder="1" applyProtection="1">
      <protection locked="0"/>
    </xf>
    <xf numFmtId="0" fontId="1" fillId="3" borderId="0" xfId="1" applyFill="1" applyProtection="1">
      <protection locked="0"/>
    </xf>
    <xf numFmtId="0" fontId="19" fillId="0" borderId="10" xfId="1" applyFont="1" applyBorder="1" applyProtection="1"/>
    <xf numFmtId="0" fontId="0" fillId="0" borderId="0" xfId="0" applyProtection="1">
      <protection locked="0"/>
    </xf>
    <xf numFmtId="0" fontId="23" fillId="3" borderId="0" xfId="1" applyFont="1" applyFill="1" applyProtection="1">
      <protection locked="0"/>
    </xf>
    <xf numFmtId="0" fontId="0" fillId="3" borderId="0" xfId="0" applyFill="1" applyProtection="1">
      <protection locked="0"/>
    </xf>
    <xf numFmtId="0" fontId="24" fillId="0" borderId="0" xfId="0" applyFont="1" applyAlignment="1">
      <alignment horizontal="center" vertical="center" wrapText="1"/>
    </xf>
    <xf numFmtId="3" fontId="25" fillId="0" borderId="0" xfId="3" applyNumberFormat="1" applyFont="1" applyProtection="1"/>
    <xf numFmtId="3" fontId="26" fillId="0" borderId="0" xfId="3" applyNumberFormat="1" applyFont="1" applyAlignment="1" applyProtection="1">
      <alignment horizontal="centerContinuous"/>
    </xf>
    <xf numFmtId="0" fontId="16" fillId="0" borderId="30" xfId="1" applyFont="1" applyBorder="1" applyAlignment="1" applyProtection="1">
      <alignment textRotation="90"/>
      <protection locked="0"/>
    </xf>
    <xf numFmtId="0" fontId="16" fillId="0" borderId="10" xfId="1" applyFont="1" applyBorder="1" applyProtection="1">
      <protection locked="0"/>
    </xf>
    <xf numFmtId="0" fontId="16" fillId="0" borderId="11" xfId="1" applyFont="1" applyBorder="1" applyProtection="1">
      <protection locked="0"/>
    </xf>
    <xf numFmtId="0" fontId="16" fillId="0" borderId="17" xfId="1" applyFont="1" applyBorder="1" applyProtection="1">
      <protection locked="0"/>
    </xf>
    <xf numFmtId="0" fontId="16" fillId="0" borderId="18" xfId="1" applyFont="1" applyBorder="1" applyProtection="1">
      <protection locked="0"/>
    </xf>
    <xf numFmtId="3" fontId="27" fillId="0" borderId="0" xfId="3" applyNumberFormat="1" applyFont="1" applyProtection="1"/>
    <xf numFmtId="0" fontId="24" fillId="0" borderId="0" xfId="0" applyFont="1" applyAlignment="1">
      <alignment horizontal="center" vertical="center" wrapText="1"/>
    </xf>
  </cellXfs>
  <cellStyles count="4">
    <cellStyle name="Standard" xfId="0" builtinId="0"/>
    <cellStyle name="Standard_A_1LIGA" xfId="1" xr:uid="{00000000-0005-0000-0000-000001000000}"/>
    <cellStyle name="Standard_ADR_1LIG" xfId="2" xr:uid="{00000000-0005-0000-0000-000002000000}"/>
    <cellStyle name="Standard_RANGLIST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file:///C:\Eigene%20Dateien\JUKO\TBS\TBSLogo03f.g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123825</xdr:rowOff>
    </xdr:from>
    <xdr:to>
      <xdr:col>1</xdr:col>
      <xdr:colOff>1280271</xdr:colOff>
      <xdr:row>0</xdr:row>
      <xdr:rowOff>739574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123825"/>
          <a:ext cx="1280271" cy="615749"/>
        </a:xfrm>
        <a:prstGeom prst="rect">
          <a:avLst/>
        </a:prstGeom>
      </xdr:spPr>
    </xdr:pic>
    <xdr:clientData/>
  </xdr:twoCellAnchor>
  <xdr:twoCellAnchor editAs="oneCell">
    <xdr:from>
      <xdr:col>6</xdr:col>
      <xdr:colOff>295275</xdr:colOff>
      <xdr:row>0</xdr:row>
      <xdr:rowOff>209550</xdr:rowOff>
    </xdr:from>
    <xdr:to>
      <xdr:col>9</xdr:col>
      <xdr:colOff>69115</xdr:colOff>
      <xdr:row>0</xdr:row>
      <xdr:rowOff>685079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33825" y="209550"/>
          <a:ext cx="1774090" cy="475529"/>
        </a:xfrm>
        <a:prstGeom prst="rect">
          <a:avLst/>
        </a:prstGeom>
      </xdr:spPr>
    </xdr:pic>
    <xdr:clientData/>
  </xdr:twoCellAnchor>
  <xdr:twoCellAnchor editAs="oneCell">
    <xdr:from>
      <xdr:col>1</xdr:col>
      <xdr:colOff>1743075</xdr:colOff>
      <xdr:row>0</xdr:row>
      <xdr:rowOff>0</xdr:rowOff>
    </xdr:from>
    <xdr:to>
      <xdr:col>5</xdr:col>
      <xdr:colOff>47625</xdr:colOff>
      <xdr:row>0</xdr:row>
      <xdr:rowOff>847725</xdr:rowOff>
    </xdr:to>
    <xdr:pic>
      <xdr:nvPicPr>
        <xdr:cNvPr id="13" name="Bild 5" descr="C:\Eigene Dateien\JUKO\TBS\TBSLogo03f.gif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/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0"/>
          <a:ext cx="1524000" cy="847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21"/>
  <sheetViews>
    <sheetView showGridLines="0" zoomScale="95" zoomScaleNormal="75" workbookViewId="0">
      <pane xSplit="1" topLeftCell="B1" activePane="topRight" state="frozen"/>
      <selection activeCell="T10" sqref="T10"/>
      <selection pane="topRight" activeCell="A25" sqref="A25"/>
    </sheetView>
  </sheetViews>
  <sheetFormatPr baseColWidth="10" defaultColWidth="11.42578125" defaultRowHeight="12.75" outlineLevelCol="1"/>
  <cols>
    <col min="1" max="1" width="26.42578125" style="70" customWidth="1"/>
    <col min="2" max="2" width="4.28515625" style="70" customWidth="1"/>
    <col min="3" max="3" width="3.28515625" style="70" bestFit="1" customWidth="1"/>
    <col min="4" max="4" width="4.28515625" style="70" hidden="1" customWidth="1" outlineLevel="1"/>
    <col min="5" max="5" width="4.28515625" style="70" customWidth="1" collapsed="1"/>
    <col min="6" max="6" width="4.28515625" style="70" customWidth="1"/>
    <col min="7" max="7" width="4.28515625" style="70" hidden="1" customWidth="1" outlineLevel="1"/>
    <col min="8" max="8" width="4.28515625" style="70" customWidth="1" collapsed="1"/>
    <col min="9" max="9" width="4.28515625" style="70" customWidth="1"/>
    <col min="10" max="10" width="4.28515625" style="70" hidden="1" customWidth="1" outlineLevel="1"/>
    <col min="11" max="11" width="4.28515625" style="70" customWidth="1" collapsed="1"/>
    <col min="12" max="12" width="4.28515625" style="70" customWidth="1"/>
    <col min="13" max="13" width="4.28515625" style="70" hidden="1" customWidth="1" outlineLevel="1"/>
    <col min="14" max="14" width="4.28515625" style="70" customWidth="1" collapsed="1"/>
    <col min="15" max="15" width="4.28515625" style="70" customWidth="1"/>
    <col min="16" max="16" width="4.28515625" style="70" hidden="1" customWidth="1" outlineLevel="1"/>
    <col min="17" max="17" width="4.28515625" style="70" customWidth="1" collapsed="1"/>
    <col min="18" max="18" width="4.28515625" style="70" customWidth="1"/>
    <col min="19" max="19" width="4.28515625" style="70" hidden="1" customWidth="1" outlineLevel="1"/>
    <col min="20" max="20" width="4.28515625" style="70" customWidth="1" collapsed="1"/>
    <col min="21" max="21" width="4.28515625" style="70" customWidth="1"/>
    <col min="22" max="22" width="4.28515625" style="70" hidden="1" customWidth="1" outlineLevel="1"/>
    <col min="23" max="23" width="4.28515625" style="70" hidden="1" customWidth="1" collapsed="1"/>
    <col min="24" max="24" width="4.28515625" style="70" hidden="1" customWidth="1"/>
    <col min="25" max="25" width="4.28515625" style="70" hidden="1" customWidth="1" outlineLevel="1"/>
    <col min="26" max="26" width="4.28515625" style="70" customWidth="1" collapsed="1"/>
    <col min="27" max="28" width="4.28515625" style="70" customWidth="1"/>
    <col min="29" max="29" width="4.7109375" style="70" bestFit="1" customWidth="1"/>
    <col min="30" max="30" width="3.28515625" style="70" bestFit="1" customWidth="1"/>
    <col min="31" max="31" width="5" style="70" bestFit="1" customWidth="1"/>
    <col min="32" max="32" width="4.28515625" style="70" customWidth="1"/>
    <col min="33" max="16384" width="11.42578125" style="70"/>
  </cols>
  <sheetData>
    <row r="1" spans="1:35" s="67" customFormat="1" ht="32.65" customHeight="1">
      <c r="A1" s="65" t="s">
        <v>13</v>
      </c>
      <c r="B1" s="65" t="str">
        <f>Angaben!B3</f>
        <v>Kategorie U16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T1" s="68" t="str">
        <f>Angaben!B1</f>
        <v>2018/2019</v>
      </c>
      <c r="U1" s="69"/>
      <c r="V1" s="65"/>
      <c r="W1" s="66"/>
      <c r="X1" s="66"/>
    </row>
    <row r="2" spans="1:35" ht="10.9" customHeight="1">
      <c r="D2" s="71"/>
      <c r="W2" s="71"/>
    </row>
    <row r="3" spans="1:35" ht="120" customHeight="1">
      <c r="A3" s="72"/>
      <c r="B3" s="73"/>
      <c r="C3" s="74" t="str">
        <f>A4</f>
        <v>Müntschemier 1</v>
      </c>
      <c r="D3" s="75"/>
      <c r="E3" s="73"/>
      <c r="F3" s="76" t="str">
        <f>A6</f>
        <v>Madiswil/Aarwangen 1</v>
      </c>
      <c r="G3" s="75"/>
      <c r="H3" s="73"/>
      <c r="I3" s="76" t="str">
        <f>A8</f>
        <v>Moosseedorf 1</v>
      </c>
      <c r="J3" s="75"/>
      <c r="K3" s="73"/>
      <c r="L3" s="76" t="str">
        <f>A10</f>
        <v>Täuffelen 1</v>
      </c>
      <c r="M3" s="75"/>
      <c r="N3" s="73"/>
      <c r="O3" s="76" t="str">
        <f>A12</f>
        <v>Urtenen 1</v>
      </c>
      <c r="P3" s="75"/>
      <c r="Q3" s="73"/>
      <c r="R3" s="76">
        <f>A14</f>
        <v>0</v>
      </c>
      <c r="S3" s="75"/>
      <c r="T3" s="73"/>
      <c r="U3" s="76">
        <f>A16</f>
        <v>0</v>
      </c>
      <c r="V3" s="73"/>
      <c r="W3" s="77"/>
      <c r="X3" s="78" t="str">
        <f>A18</f>
        <v>XXX</v>
      </c>
      <c r="Y3" s="76"/>
      <c r="Z3" s="79" t="s">
        <v>22</v>
      </c>
      <c r="AA3" s="80" t="s">
        <v>2</v>
      </c>
      <c r="AB3" s="81" t="s">
        <v>3</v>
      </c>
      <c r="AC3" s="81" t="s">
        <v>4</v>
      </c>
      <c r="AD3" s="81" t="s">
        <v>5</v>
      </c>
      <c r="AE3" s="82" t="s">
        <v>6</v>
      </c>
      <c r="AF3" s="83" t="s">
        <v>7</v>
      </c>
      <c r="AH3" s="84"/>
      <c r="AI3" s="85"/>
    </row>
    <row r="4" spans="1:35">
      <c r="A4" s="86" t="str">
        <f>Angaben!B4</f>
        <v>Müntschemier 1</v>
      </c>
      <c r="B4" s="87"/>
      <c r="C4" s="88"/>
      <c r="D4" s="89"/>
      <c r="E4" s="37">
        <f>IF(C6="","",C6)</f>
        <v>1</v>
      </c>
      <c r="F4" s="38">
        <f>IF(B6="","",B6)</f>
        <v>9</v>
      </c>
      <c r="G4" s="39">
        <f>IF(ISNUMBER(E4),IF(ISNUMBER(F4),IF(E4&gt;F4,2,IF(E4=F4,1,0)),0),0)</f>
        <v>0</v>
      </c>
      <c r="H4" s="37">
        <f>IF(C8="","",C8)</f>
        <v>6</v>
      </c>
      <c r="I4" s="38">
        <f>IF(B8="","",B8)</f>
        <v>13</v>
      </c>
      <c r="J4" s="39">
        <f>IF(ISNUMBER(H4),IF(ISNUMBER(I4),IF(H4&gt;I4,2,IF(H4=I4,1,0)),0),0)</f>
        <v>0</v>
      </c>
      <c r="K4" s="37">
        <f>IF(C10="","",C10)</f>
        <v>0</v>
      </c>
      <c r="L4" s="38">
        <f>IF(B10="","",B10)</f>
        <v>11</v>
      </c>
      <c r="M4" s="39">
        <f t="shared" ref="M4:M11" si="0">IF(ISNUMBER(K4),IF(ISNUMBER(L4),IF(K4&gt;L4,2,IF(K4=L4,1,0)),0),0)</f>
        <v>0</v>
      </c>
      <c r="N4" s="37">
        <f>IF(C12="","",C12)</f>
        <v>4</v>
      </c>
      <c r="O4" s="38">
        <f>IF(B12="","",B12)</f>
        <v>10</v>
      </c>
      <c r="P4" s="40">
        <f t="shared" ref="P4:P11" si="1">IF(ISNUMBER(N4),IF(ISNUMBER(O4),IF(N4&gt;O4,2,IF(N4=O4,1,0)),0),0)</f>
        <v>0</v>
      </c>
      <c r="Q4" s="37" t="str">
        <f>IF(C14="","",C14)</f>
        <v/>
      </c>
      <c r="R4" s="38" t="str">
        <f>IF(B14="","",B14)</f>
        <v/>
      </c>
      <c r="S4" s="39">
        <f>IF(ISNUMBER(Q4),IF(ISNUMBER(R4),IF(Q4&gt;R4,2,IF(Q4=R4,1,0)),0),0)</f>
        <v>0</v>
      </c>
      <c r="T4" s="37" t="str">
        <f>IF(C16="","",C16)</f>
        <v/>
      </c>
      <c r="U4" s="38" t="str">
        <f>IF(B16="","",B16)</f>
        <v/>
      </c>
      <c r="V4" s="39">
        <f>IF(ISNUMBER(T4),IF(ISNUMBER(U4),IF(T4&gt;U4,2,IF(T4=U4,1,0)),0),0)</f>
        <v>0</v>
      </c>
      <c r="W4" s="37" t="str">
        <f>IF(C18="","",C18)</f>
        <v/>
      </c>
      <c r="X4" s="38" t="str">
        <f>IF(B18="","",B18)</f>
        <v/>
      </c>
      <c r="Y4" s="61">
        <f>IF(ISNUMBER(W4),IF(ISNUMBER(X4),IF(W4&gt;X4,2,IF(W4=X4,1,0)),0),0)</f>
        <v>0</v>
      </c>
      <c r="Z4" s="36">
        <f>COUNTA(B6:B19)</f>
        <v>8</v>
      </c>
      <c r="AA4" s="42">
        <f>SUM(B4,E4,H4,K4,N4,Q4,T4,W4,B5,E5,H5,K5,N5,Q5,T5,W5)</f>
        <v>25</v>
      </c>
      <c r="AB4" s="42">
        <f>SUM(C4,F4,I4,L4,O4,R4,U4,X4,C5,F5,I5,L5,O5,R5,U5,X5)</f>
        <v>74</v>
      </c>
      <c r="AC4" s="43">
        <f>AA4-AB4</f>
        <v>-49</v>
      </c>
      <c r="AD4" s="42">
        <f>SUM(D4,G4,J4,M4,P4,S4,V4,Y4,D5,G5,J5,M5,P5,S5,V5,Y5)</f>
        <v>0</v>
      </c>
      <c r="AE4" s="44">
        <f>RANK(AD4,$AD$4:$AD$19,0)</f>
        <v>5</v>
      </c>
      <c r="AF4" s="1">
        <v>5</v>
      </c>
    </row>
    <row r="5" spans="1:35">
      <c r="A5" s="91"/>
      <c r="B5" s="92"/>
      <c r="C5" s="93"/>
      <c r="D5" s="94"/>
      <c r="E5" s="45">
        <f>IF(C7="","",C7)</f>
        <v>3</v>
      </c>
      <c r="F5" s="46">
        <f>IF(B7="","",B7)</f>
        <v>10</v>
      </c>
      <c r="G5" s="47">
        <f>IF(ISNUMBER(E5),IF(ISNUMBER(F5),IF(E5&gt;F5,2,IF(E5=F5,1,0)),0),0)</f>
        <v>0</v>
      </c>
      <c r="H5" s="45">
        <f t="shared" ref="H5" si="2">IF(C9="","",C9)</f>
        <v>5</v>
      </c>
      <c r="I5" s="46">
        <f t="shared" ref="I5" si="3">IF(B9="","",B9)</f>
        <v>11</v>
      </c>
      <c r="J5" s="47">
        <f>IF(ISNUMBER(H5),IF(ISNUMBER(I5),IF(H5&gt;I5,2,IF(H5=I5,1,0)),0),0)</f>
        <v>0</v>
      </c>
      <c r="K5" s="45">
        <f t="shared" ref="K5" si="4">IF(C11="","",C11)</f>
        <v>5</v>
      </c>
      <c r="L5" s="46">
        <f t="shared" ref="L5" si="5">IF(B11="","",B11)</f>
        <v>7</v>
      </c>
      <c r="M5" s="47">
        <f t="shared" si="0"/>
        <v>0</v>
      </c>
      <c r="N5" s="45">
        <f t="shared" ref="N5" si="6">IF(C13="","",C13)</f>
        <v>1</v>
      </c>
      <c r="O5" s="46">
        <f t="shared" ref="O5" si="7">IF(B13="","",B13)</f>
        <v>3</v>
      </c>
      <c r="P5" s="48">
        <f t="shared" si="1"/>
        <v>0</v>
      </c>
      <c r="Q5" s="45" t="str">
        <f>IF(C15="","",C15)</f>
        <v/>
      </c>
      <c r="R5" s="46" t="str">
        <f>IF(B15="","",B15)</f>
        <v/>
      </c>
      <c r="S5" s="47">
        <f t="shared" ref="S5:S12" si="8">IF(ISNUMBER(Q5),IF(ISNUMBER(R5),IF(Q5&gt;R5,2,IF(Q5=R5,1,0)),0),0)</f>
        <v>0</v>
      </c>
      <c r="T5" s="45" t="str">
        <f>IF(C17="","",C17)</f>
        <v/>
      </c>
      <c r="U5" s="46" t="str">
        <f>IF(B17="","",B17)</f>
        <v/>
      </c>
      <c r="V5" s="47">
        <f>IF(ISNUMBER(T5),IF(ISNUMBER(U5),IF(T5&gt;U5,2,IF(T5=U5,1,0)),0),0)</f>
        <v>0</v>
      </c>
      <c r="W5" s="45" t="str">
        <f t="shared" ref="W5" si="9">IF(C19="","",C19)</f>
        <v/>
      </c>
      <c r="X5" s="46" t="str">
        <f t="shared" ref="X5" si="10">IF(B19="","",B19)</f>
        <v/>
      </c>
      <c r="Y5" s="62">
        <f>IF(ISNUMBER(W5),IF(ISNUMBER(X5),IF(W5&gt;X5,2,IF(W5=X5,1,0)),0),0)</f>
        <v>0</v>
      </c>
      <c r="Z5" s="63"/>
      <c r="AA5" s="50"/>
      <c r="AB5" s="50"/>
      <c r="AC5" s="50"/>
      <c r="AD5" s="51"/>
      <c r="AE5" s="52"/>
      <c r="AF5" s="96"/>
    </row>
    <row r="6" spans="1:35">
      <c r="A6" s="97" t="str">
        <f>Angaben!B5</f>
        <v>Madiswil/Aarwangen 1</v>
      </c>
      <c r="B6" s="98">
        <v>9</v>
      </c>
      <c r="C6" s="99">
        <v>1</v>
      </c>
      <c r="D6" s="39">
        <f>IF(ISNUMBER(B6),IF(ISNUMBER(C6),IF(B6&gt;C6,2,IF(B6=C6,1,0)),0),0)</f>
        <v>2</v>
      </c>
      <c r="E6" s="87"/>
      <c r="F6" s="88"/>
      <c r="G6" s="89"/>
      <c r="H6" s="37">
        <f>IF(F8="","",F8)</f>
        <v>4</v>
      </c>
      <c r="I6" s="38">
        <f>IF(E8="","",E8)</f>
        <v>9</v>
      </c>
      <c r="J6" s="39">
        <f>IF(ISNUMBER(H6),IF(ISNUMBER(I6),IF(H6&gt;I6,2,IF(H6=I6,1,0)),0),0)</f>
        <v>0</v>
      </c>
      <c r="K6" s="37">
        <f>IF(F10="","",F10)</f>
        <v>4</v>
      </c>
      <c r="L6" s="38">
        <f>IF(E10="","",E10)</f>
        <v>3</v>
      </c>
      <c r="M6" s="39">
        <f t="shared" si="0"/>
        <v>2</v>
      </c>
      <c r="N6" s="37">
        <f>IF(F12="","",F12)</f>
        <v>5</v>
      </c>
      <c r="O6" s="38">
        <f>IF(E12="","",E12)</f>
        <v>8</v>
      </c>
      <c r="P6" s="40">
        <f t="shared" si="1"/>
        <v>0</v>
      </c>
      <c r="Q6" s="37" t="str">
        <f>IF(F14="","",F14)</f>
        <v/>
      </c>
      <c r="R6" s="38" t="str">
        <f>IF(E14="","",E14)</f>
        <v/>
      </c>
      <c r="S6" s="39">
        <f t="shared" si="8"/>
        <v>0</v>
      </c>
      <c r="T6" s="37" t="str">
        <f>IF(F16="","",F16)</f>
        <v/>
      </c>
      <c r="U6" s="38" t="str">
        <f>IF(E16="","",E16)</f>
        <v/>
      </c>
      <c r="V6" s="109">
        <f t="shared" ref="V6:V13" si="11">IF(ISNUMBER(T6),IF(ISNUMBER(U6),IF(T6&gt;U6,2,IF(T6=U6,1,0)),0),0)</f>
        <v>0</v>
      </c>
      <c r="W6" s="37" t="str">
        <f>IF(F18="","",F18)</f>
        <v/>
      </c>
      <c r="X6" s="38" t="str">
        <f>IF(E18="","",E18)</f>
        <v/>
      </c>
      <c r="Y6" s="61">
        <f t="shared" ref="Y6:Y13" si="12">IF(ISNUMBER(W6),IF(ISNUMBER(X6),IF(W6&gt;X6,2,IF(W6=X6,1,0)),0),0)</f>
        <v>0</v>
      </c>
      <c r="Z6" s="36">
        <f>COUNT(E4:E5,E8:E19)</f>
        <v>8</v>
      </c>
      <c r="AA6" s="42">
        <f>SUM(B6,E6,H6,K6,N6,Q6,T6,W6,B7,E7,H7,K7,N7,Q7,T7,W7)</f>
        <v>45</v>
      </c>
      <c r="AB6" s="42">
        <f>SUM(C6,F6,I6,L6,O6,R6,U6,X6,C7,F7,I7,L7,O7,R7,U7,X7)</f>
        <v>33</v>
      </c>
      <c r="AC6" s="43">
        <f>AA6-AB6</f>
        <v>12</v>
      </c>
      <c r="AD6" s="42">
        <f>SUM(D6,G6,J6,M6,P6,S6,V6,Y6,D7,G7,J7,M7,P7,S7,V7,Y7)</f>
        <v>10</v>
      </c>
      <c r="AE6" s="44">
        <f>RANK(AD6,$AD$4:$AD$19,0)</f>
        <v>3</v>
      </c>
      <c r="AF6" s="1">
        <v>3</v>
      </c>
    </row>
    <row r="7" spans="1:35">
      <c r="A7" s="101"/>
      <c r="B7" s="102">
        <v>10</v>
      </c>
      <c r="C7" s="103">
        <v>3</v>
      </c>
      <c r="D7" s="39">
        <f t="shared" ref="D7:D19" si="13">IF(ISNUMBER(B7),IF(ISNUMBER(C7),IF(B7&gt;C7,2,IF(B7=C7,1,0)),0),0)</f>
        <v>2</v>
      </c>
      <c r="E7" s="105"/>
      <c r="F7" s="106"/>
      <c r="G7" s="94"/>
      <c r="H7" s="45">
        <f>IF(F9="","",F9)</f>
        <v>4</v>
      </c>
      <c r="I7" s="46">
        <f>IF(E9="","",E9)</f>
        <v>5</v>
      </c>
      <c r="J7" s="47">
        <f>IF(ISNUMBER(H7),IF(ISNUMBER(I7),IF(H7&gt;I7,2,IF(H7=I7,1,0)),0),0)</f>
        <v>0</v>
      </c>
      <c r="K7" s="37">
        <f>IF(F11="","",F11)</f>
        <v>5</v>
      </c>
      <c r="L7" s="38">
        <f>IF(E11="","",E11)</f>
        <v>3</v>
      </c>
      <c r="M7" s="47">
        <f t="shared" si="0"/>
        <v>2</v>
      </c>
      <c r="N7" s="45">
        <f t="shared" ref="N7" si="14">IF(F13="","",F13)</f>
        <v>4</v>
      </c>
      <c r="O7" s="46">
        <f t="shared" ref="O7" si="15">IF(E13="","",E13)</f>
        <v>1</v>
      </c>
      <c r="P7" s="48">
        <f t="shared" si="1"/>
        <v>2</v>
      </c>
      <c r="Q7" s="45" t="str">
        <f>IF(F15="","",F15)</f>
        <v/>
      </c>
      <c r="R7" s="46" t="str">
        <f>IF(E15="","",E15)</f>
        <v/>
      </c>
      <c r="S7" s="47">
        <f t="shared" si="8"/>
        <v>0</v>
      </c>
      <c r="T7" s="45" t="str">
        <f>IF(F17="","",F17)</f>
        <v/>
      </c>
      <c r="U7" s="46" t="str">
        <f>IF(E17="","",E17)</f>
        <v/>
      </c>
      <c r="V7" s="109">
        <f t="shared" si="11"/>
        <v>0</v>
      </c>
      <c r="W7" s="45" t="str">
        <f>IF(F19="","",F19)</f>
        <v/>
      </c>
      <c r="X7" s="46" t="str">
        <f>IF(E19="","",E19)</f>
        <v/>
      </c>
      <c r="Y7" s="62">
        <f t="shared" si="12"/>
        <v>0</v>
      </c>
      <c r="Z7" s="63"/>
      <c r="AA7" s="50"/>
      <c r="AB7" s="50"/>
      <c r="AC7" s="50"/>
      <c r="AD7" s="51"/>
      <c r="AE7" s="52"/>
      <c r="AF7" s="96"/>
    </row>
    <row r="8" spans="1:35">
      <c r="A8" s="86" t="str">
        <f>Angaben!B6</f>
        <v>Moosseedorf 1</v>
      </c>
      <c r="B8" s="98">
        <v>13</v>
      </c>
      <c r="C8" s="99">
        <v>6</v>
      </c>
      <c r="D8" s="39">
        <f t="shared" si="13"/>
        <v>2</v>
      </c>
      <c r="E8" s="98">
        <v>9</v>
      </c>
      <c r="F8" s="98">
        <v>4</v>
      </c>
      <c r="G8" s="100">
        <f t="shared" ref="G8:G19" si="16">IF(ISNUMBER(E8),IF(ISNUMBER(F8),IF(E8&gt;F8,2,IF(E8=F8,1,0)),0),0)</f>
        <v>2</v>
      </c>
      <c r="H8" s="87"/>
      <c r="I8" s="88"/>
      <c r="J8" s="89"/>
      <c r="K8" s="37">
        <f>IF(I10="","",I10)</f>
        <v>11</v>
      </c>
      <c r="L8" s="38">
        <f>IF(H10="","",H10)</f>
        <v>5</v>
      </c>
      <c r="M8" s="39">
        <f t="shared" si="0"/>
        <v>2</v>
      </c>
      <c r="N8" s="37">
        <f>IF(I12="","",I12)</f>
        <v>6</v>
      </c>
      <c r="O8" s="38">
        <f>IF(H12="","",H12)</f>
        <v>8</v>
      </c>
      <c r="P8" s="40">
        <f t="shared" si="1"/>
        <v>0</v>
      </c>
      <c r="Q8" s="37" t="str">
        <f>IF(I14="","",I14)</f>
        <v/>
      </c>
      <c r="R8" s="38" t="str">
        <f>IF(H14="","",H14)</f>
        <v/>
      </c>
      <c r="S8" s="39">
        <f t="shared" si="8"/>
        <v>0</v>
      </c>
      <c r="T8" s="37" t="str">
        <f>IF(I16="","",I16)</f>
        <v/>
      </c>
      <c r="U8" s="38" t="str">
        <f>IF(H16="","",H16)</f>
        <v/>
      </c>
      <c r="V8" s="109">
        <f t="shared" si="11"/>
        <v>0</v>
      </c>
      <c r="W8" s="37" t="str">
        <f>IF(I18="","",I18)</f>
        <v/>
      </c>
      <c r="X8" s="38" t="str">
        <f>IF(H18="","",H18)</f>
        <v/>
      </c>
      <c r="Y8" s="62">
        <f>IF(ISNUMBER(W8),IF(ISNUMBER(X8),IF(W8&gt;X8,2,IF(W8=X8,1,0)),0),0)</f>
        <v>0</v>
      </c>
      <c r="Z8" s="36">
        <f>COUNT(H4:H7,H10:H19)</f>
        <v>8</v>
      </c>
      <c r="AA8" s="42">
        <f>SUM(B8,E8,H8,K8,N8,Q8,T8,W8,B9,E9,H9,K9,N9,Q9,T9,W9)</f>
        <v>62</v>
      </c>
      <c r="AB8" s="42">
        <f>SUM(C8,F8,I8,L8,O8,R8,U8,X8,C9,F9,I9,L9,O9,R9,U9,X9)</f>
        <v>38</v>
      </c>
      <c r="AC8" s="43">
        <f>AA8-AB8</f>
        <v>24</v>
      </c>
      <c r="AD8" s="42">
        <f>SUM(D8,G8,J8,M8,P8,S8,V8,Y8,D9,G9,J9,M9,P9,S9,V9,Y9)</f>
        <v>13</v>
      </c>
      <c r="AE8" s="44">
        <f>RANK(AD8,$AD$4:$AD$19,0)</f>
        <v>1</v>
      </c>
      <c r="AF8" s="1">
        <v>1</v>
      </c>
    </row>
    <row r="9" spans="1:35">
      <c r="A9" s="91"/>
      <c r="B9" s="102">
        <v>11</v>
      </c>
      <c r="C9" s="103">
        <v>5</v>
      </c>
      <c r="D9" s="39">
        <f t="shared" si="13"/>
        <v>2</v>
      </c>
      <c r="E9" s="102">
        <v>5</v>
      </c>
      <c r="F9" s="102">
        <v>4</v>
      </c>
      <c r="G9" s="104">
        <f t="shared" si="16"/>
        <v>2</v>
      </c>
      <c r="H9" s="105"/>
      <c r="I9" s="106"/>
      <c r="J9" s="94"/>
      <c r="K9" s="37">
        <f>IF(I11="","",I11)</f>
        <v>4</v>
      </c>
      <c r="L9" s="38">
        <f>IF(H11="","",H11)</f>
        <v>3</v>
      </c>
      <c r="M9" s="47">
        <f t="shared" si="0"/>
        <v>2</v>
      </c>
      <c r="N9" s="45">
        <f>IF(I13="","",I13)</f>
        <v>3</v>
      </c>
      <c r="O9" s="46">
        <f>IF(H13="","",H13)</f>
        <v>3</v>
      </c>
      <c r="P9" s="48">
        <f t="shared" si="1"/>
        <v>1</v>
      </c>
      <c r="Q9" s="45" t="str">
        <f>IF(I15="","",I15)</f>
        <v/>
      </c>
      <c r="R9" s="46" t="str">
        <f>IF(H15="","",H15)</f>
        <v/>
      </c>
      <c r="S9" s="47">
        <f t="shared" si="8"/>
        <v>0</v>
      </c>
      <c r="T9" s="45" t="str">
        <f>IF(I17="","",I17)</f>
        <v/>
      </c>
      <c r="U9" s="46" t="str">
        <f>IF(H17="","",H17)</f>
        <v/>
      </c>
      <c r="V9" s="109">
        <f t="shared" si="11"/>
        <v>0</v>
      </c>
      <c r="W9" s="45" t="str">
        <f>IF(I19="","",I19)</f>
        <v/>
      </c>
      <c r="X9" s="46" t="str">
        <f>IF(H19="","",H19)</f>
        <v/>
      </c>
      <c r="Y9" s="62">
        <f t="shared" si="12"/>
        <v>0</v>
      </c>
      <c r="Z9" s="63"/>
      <c r="AA9" s="50"/>
      <c r="AB9" s="50"/>
      <c r="AC9" s="50"/>
      <c r="AD9" s="51"/>
      <c r="AE9" s="52"/>
      <c r="AF9" s="96"/>
    </row>
    <row r="10" spans="1:35">
      <c r="A10" s="86" t="str">
        <f>Angaben!B7</f>
        <v>Täuffelen 1</v>
      </c>
      <c r="B10" s="98">
        <v>11</v>
      </c>
      <c r="C10" s="99">
        <v>0</v>
      </c>
      <c r="D10" s="39">
        <f t="shared" si="13"/>
        <v>2</v>
      </c>
      <c r="E10" s="98">
        <v>3</v>
      </c>
      <c r="F10" s="98">
        <v>4</v>
      </c>
      <c r="G10" s="100">
        <f t="shared" si="16"/>
        <v>0</v>
      </c>
      <c r="H10" s="98">
        <v>5</v>
      </c>
      <c r="I10" s="98">
        <v>11</v>
      </c>
      <c r="J10" s="100">
        <f t="shared" ref="J10:J19" si="17">IF(ISNUMBER(H10),IF(ISNUMBER(I10),IF(H10&gt;I10,2,IF(H10=I10,1,0)),0),0)</f>
        <v>0</v>
      </c>
      <c r="K10" s="87"/>
      <c r="L10" s="88"/>
      <c r="M10" s="89">
        <f t="shared" si="0"/>
        <v>0</v>
      </c>
      <c r="N10" s="37">
        <f>IF(L12="","",L12)</f>
        <v>3</v>
      </c>
      <c r="O10" s="38">
        <f>IF(K12="","",K12)</f>
        <v>3</v>
      </c>
      <c r="P10" s="40">
        <f t="shared" si="1"/>
        <v>1</v>
      </c>
      <c r="Q10" s="37" t="str">
        <f>IF(L14="","",L14)</f>
        <v/>
      </c>
      <c r="R10" s="38" t="str">
        <f>IF(K14="","",K14)</f>
        <v/>
      </c>
      <c r="S10" s="39">
        <f t="shared" si="8"/>
        <v>0</v>
      </c>
      <c r="T10" s="37" t="str">
        <f>IF(L16="","",L16)</f>
        <v/>
      </c>
      <c r="U10" s="38" t="str">
        <f>IF(K16="","",K16)</f>
        <v/>
      </c>
      <c r="V10" s="109">
        <f t="shared" si="11"/>
        <v>0</v>
      </c>
      <c r="W10" s="37" t="str">
        <f>IF(L18="","",L18)</f>
        <v/>
      </c>
      <c r="X10" s="38" t="str">
        <f>IF(K18="","",K18)</f>
        <v/>
      </c>
      <c r="Y10" s="61">
        <f t="shared" si="12"/>
        <v>0</v>
      </c>
      <c r="Z10" s="36">
        <f>COUNT(K4:K9,K12:K19)</f>
        <v>8</v>
      </c>
      <c r="AA10" s="42">
        <f>SUM(B10,E10,H10,K10,N10,Q10,T10,W10,B11,E11,H11,K11,N11,Q11,T11,W11)</f>
        <v>37</v>
      </c>
      <c r="AB10" s="42">
        <f>SUM(C10,F10,I10,L10,O10,R10,U10,X10,C11,F11,I11,L11,O11,R11,U11,X11)</f>
        <v>37</v>
      </c>
      <c r="AC10" s="43">
        <f>AA10-AB10</f>
        <v>0</v>
      </c>
      <c r="AD10" s="42">
        <f>SUM(D10,G10,J10,M10,P10,S10,V10,Y10,D11,G11,J11,M11,P11,S11,V11,Y11)</f>
        <v>5</v>
      </c>
      <c r="AE10" s="44">
        <f>RANK(AD10,$AD$4:$AD$19,0)</f>
        <v>4</v>
      </c>
      <c r="AF10" s="1">
        <v>4</v>
      </c>
    </row>
    <row r="11" spans="1:35">
      <c r="A11" s="91"/>
      <c r="B11" s="102">
        <v>7</v>
      </c>
      <c r="C11" s="103">
        <v>5</v>
      </c>
      <c r="D11" s="39">
        <f t="shared" si="13"/>
        <v>2</v>
      </c>
      <c r="E11" s="102">
        <v>3</v>
      </c>
      <c r="F11" s="102">
        <v>5</v>
      </c>
      <c r="G11" s="104">
        <f t="shared" si="16"/>
        <v>0</v>
      </c>
      <c r="H11" s="102">
        <v>3</v>
      </c>
      <c r="I11" s="102">
        <v>4</v>
      </c>
      <c r="J11" s="104">
        <f t="shared" si="17"/>
        <v>0</v>
      </c>
      <c r="K11" s="105"/>
      <c r="L11" s="106"/>
      <c r="M11" s="94">
        <f t="shared" si="0"/>
        <v>0</v>
      </c>
      <c r="N11" s="45">
        <f>IF(L13="","",L13)</f>
        <v>2</v>
      </c>
      <c r="O11" s="46">
        <f>IF(K13="","",K13)</f>
        <v>5</v>
      </c>
      <c r="P11" s="48">
        <f t="shared" si="1"/>
        <v>0</v>
      </c>
      <c r="Q11" s="45" t="str">
        <f>IF(L15="","",L15)</f>
        <v/>
      </c>
      <c r="R11" s="46" t="str">
        <f>IF(K15="","",K15)</f>
        <v/>
      </c>
      <c r="S11" s="47">
        <f t="shared" si="8"/>
        <v>0</v>
      </c>
      <c r="T11" s="45" t="str">
        <f>IF(L17="","",L17)</f>
        <v/>
      </c>
      <c r="U11" s="46" t="str">
        <f>IF(K17="","",K17)</f>
        <v/>
      </c>
      <c r="V11" s="109">
        <f t="shared" si="11"/>
        <v>0</v>
      </c>
      <c r="W11" s="45" t="str">
        <f>IF(L19="","",L19)</f>
        <v/>
      </c>
      <c r="X11" s="46" t="str">
        <f>IF(K19="","",K19)</f>
        <v/>
      </c>
      <c r="Y11" s="62">
        <f t="shared" si="12"/>
        <v>0</v>
      </c>
      <c r="Z11" s="63"/>
      <c r="AA11" s="50"/>
      <c r="AB11" s="50"/>
      <c r="AC11" s="50"/>
      <c r="AD11" s="51"/>
      <c r="AE11" s="52"/>
      <c r="AF11" s="96"/>
    </row>
    <row r="12" spans="1:35">
      <c r="A12" s="86" t="str">
        <f>Angaben!B8</f>
        <v>Urtenen 1</v>
      </c>
      <c r="B12" s="98">
        <v>10</v>
      </c>
      <c r="C12" s="99">
        <v>4</v>
      </c>
      <c r="D12" s="39">
        <f t="shared" si="13"/>
        <v>2</v>
      </c>
      <c r="E12" s="98">
        <v>8</v>
      </c>
      <c r="F12" s="98">
        <v>5</v>
      </c>
      <c r="G12" s="100">
        <f t="shared" si="16"/>
        <v>2</v>
      </c>
      <c r="H12" s="98">
        <v>8</v>
      </c>
      <c r="I12" s="98">
        <v>6</v>
      </c>
      <c r="J12" s="100">
        <f t="shared" si="17"/>
        <v>2</v>
      </c>
      <c r="K12" s="98">
        <v>3</v>
      </c>
      <c r="L12" s="99">
        <v>3</v>
      </c>
      <c r="M12" s="100">
        <f t="shared" ref="M12:M19" si="18">IF(ISNUMBER(K12),IF(ISNUMBER(L12),IF(K12&gt;L12,2,IF(K12=L12,1,0)),0),0)</f>
        <v>1</v>
      </c>
      <c r="N12" s="87"/>
      <c r="O12" s="88"/>
      <c r="P12" s="89"/>
      <c r="Q12" s="37" t="str">
        <f>IF(O14="","",O14)</f>
        <v/>
      </c>
      <c r="R12" s="38" t="str">
        <f>IF(N14="","",N14)</f>
        <v/>
      </c>
      <c r="S12" s="39">
        <f t="shared" si="8"/>
        <v>0</v>
      </c>
      <c r="T12" s="37" t="str">
        <f>IF(O16="","",O16)</f>
        <v/>
      </c>
      <c r="U12" s="38" t="str">
        <f>IF(N16="","",N16)</f>
        <v/>
      </c>
      <c r="V12" s="109">
        <f t="shared" si="11"/>
        <v>0</v>
      </c>
      <c r="W12" s="37" t="str">
        <f>IF(O18="","",O18)</f>
        <v/>
      </c>
      <c r="X12" s="38" t="str">
        <f>IF(N18="","",N18)</f>
        <v/>
      </c>
      <c r="Y12" s="61">
        <f t="shared" si="12"/>
        <v>0</v>
      </c>
      <c r="Z12" s="36">
        <f>COUNT(N4:N11,N14:N19)</f>
        <v>8</v>
      </c>
      <c r="AA12" s="42">
        <f>SUM(B12,E12,H12,K12,N12,Q12,T12,W12,B13,E13,H13,K13,N13,Q13,T13,W13)</f>
        <v>41</v>
      </c>
      <c r="AB12" s="42">
        <f>SUM(C12,F12,I12,L12,O12,R12,U12,X12,C13,F13,I13,L13,O13,R13,U13,X13)</f>
        <v>28</v>
      </c>
      <c r="AC12" s="43">
        <f>AA12-AB12</f>
        <v>13</v>
      </c>
      <c r="AD12" s="42">
        <f>SUM(D12,G12,J12,M12,P12,S12,V12,Y12,D13,G13,J13,M13,P13,S13,V13,Y13)</f>
        <v>12</v>
      </c>
      <c r="AE12" s="44">
        <f>RANK(AD12,$AD$4:$AD$19,0)</f>
        <v>2</v>
      </c>
      <c r="AF12" s="1">
        <v>2</v>
      </c>
    </row>
    <row r="13" spans="1:35">
      <c r="A13" s="91"/>
      <c r="B13" s="102">
        <v>3</v>
      </c>
      <c r="C13" s="103">
        <v>1</v>
      </c>
      <c r="D13" s="39">
        <f t="shared" si="13"/>
        <v>2</v>
      </c>
      <c r="E13" s="102">
        <v>1</v>
      </c>
      <c r="F13" s="102">
        <v>4</v>
      </c>
      <c r="G13" s="104">
        <f t="shared" si="16"/>
        <v>0</v>
      </c>
      <c r="H13" s="102">
        <v>3</v>
      </c>
      <c r="I13" s="102">
        <v>3</v>
      </c>
      <c r="J13" s="104">
        <f>IF(ISNUMBER(H13),IF(ISNUMBER(I13),IF(H13&gt;I13,2,IF(H13=I13,1,0)),0),0)</f>
        <v>1</v>
      </c>
      <c r="K13" s="102">
        <v>5</v>
      </c>
      <c r="L13" s="103">
        <v>2</v>
      </c>
      <c r="M13" s="104">
        <f t="shared" si="18"/>
        <v>2</v>
      </c>
      <c r="N13" s="105"/>
      <c r="O13" s="106"/>
      <c r="P13" s="94"/>
      <c r="Q13" s="45" t="str">
        <f>IF(O15="","",O15)</f>
        <v/>
      </c>
      <c r="R13" s="46" t="str">
        <f>IF(N15="","",N15)</f>
        <v/>
      </c>
      <c r="S13" s="47">
        <f>IF(ISNUMBER(Q13),IF(ISNUMBER(R13),IF(Q13&gt;R13,2,IF(Q13=R13,1,0)),0),0)</f>
        <v>0</v>
      </c>
      <c r="T13" s="45" t="str">
        <f>IF(O17="","",O17)</f>
        <v/>
      </c>
      <c r="U13" s="46" t="str">
        <f>IF(N17="","",N17)</f>
        <v/>
      </c>
      <c r="V13" s="109">
        <f t="shared" si="11"/>
        <v>0</v>
      </c>
      <c r="W13" s="45" t="str">
        <f>IF(O19="","",O19)</f>
        <v/>
      </c>
      <c r="X13" s="46" t="str">
        <f>IF(N19="","",N19)</f>
        <v/>
      </c>
      <c r="Y13" s="62">
        <f t="shared" si="12"/>
        <v>0</v>
      </c>
      <c r="Z13" s="63"/>
      <c r="AA13" s="50"/>
      <c r="AB13" s="50"/>
      <c r="AC13" s="50"/>
      <c r="AD13" s="51"/>
      <c r="AE13" s="52"/>
      <c r="AF13" s="96"/>
    </row>
    <row r="14" spans="1:35">
      <c r="A14" s="86"/>
      <c r="B14" s="98"/>
      <c r="C14" s="99"/>
      <c r="D14" s="39"/>
      <c r="E14" s="98"/>
      <c r="F14" s="98"/>
      <c r="G14" s="100"/>
      <c r="H14" s="98"/>
      <c r="I14" s="98"/>
      <c r="J14" s="100"/>
      <c r="K14" s="98"/>
      <c r="L14" s="99"/>
      <c r="M14" s="100"/>
      <c r="N14" s="98"/>
      <c r="O14" s="99"/>
      <c r="P14" s="100"/>
      <c r="Q14" s="87"/>
      <c r="R14" s="88"/>
      <c r="S14" s="89"/>
      <c r="T14" s="37"/>
      <c r="U14" s="38"/>
      <c r="V14" s="109"/>
      <c r="W14" s="37"/>
      <c r="X14" s="38"/>
      <c r="Y14" s="41"/>
      <c r="Z14" s="36"/>
      <c r="AA14" s="42"/>
      <c r="AB14" s="42"/>
      <c r="AC14" s="43"/>
      <c r="AD14" s="42"/>
      <c r="AE14" s="44"/>
      <c r="AF14" s="1">
        <v>6</v>
      </c>
    </row>
    <row r="15" spans="1:35">
      <c r="A15" s="91"/>
      <c r="B15" s="102"/>
      <c r="C15" s="103"/>
      <c r="D15" s="39"/>
      <c r="E15" s="102"/>
      <c r="F15" s="102"/>
      <c r="G15" s="104"/>
      <c r="H15" s="102"/>
      <c r="I15" s="102"/>
      <c r="J15" s="104"/>
      <c r="K15" s="102"/>
      <c r="L15" s="103"/>
      <c r="M15" s="104"/>
      <c r="N15" s="102"/>
      <c r="O15" s="103"/>
      <c r="P15" s="104"/>
      <c r="Q15" s="105"/>
      <c r="R15" s="106"/>
      <c r="S15" s="94"/>
      <c r="T15" s="45"/>
      <c r="U15" s="46"/>
      <c r="V15" s="109"/>
      <c r="W15" s="45"/>
      <c r="X15" s="46"/>
      <c r="Y15" s="49"/>
      <c r="Z15" s="63"/>
      <c r="AA15" s="50"/>
      <c r="AB15" s="50"/>
      <c r="AC15" s="50"/>
      <c r="AD15" s="51"/>
      <c r="AE15" s="52"/>
      <c r="AF15" s="96"/>
    </row>
    <row r="16" spans="1:35">
      <c r="A16" s="86"/>
      <c r="B16" s="98"/>
      <c r="C16" s="99"/>
      <c r="D16" s="39"/>
      <c r="E16" s="98"/>
      <c r="F16" s="98"/>
      <c r="G16" s="100"/>
      <c r="H16" s="98"/>
      <c r="I16" s="98"/>
      <c r="J16" s="100"/>
      <c r="K16" s="98"/>
      <c r="L16" s="99"/>
      <c r="M16" s="100"/>
      <c r="N16" s="98"/>
      <c r="O16" s="99"/>
      <c r="P16" s="100"/>
      <c r="Q16" s="98"/>
      <c r="R16" s="99"/>
      <c r="S16" s="90"/>
      <c r="T16" s="87"/>
      <c r="U16" s="88"/>
      <c r="V16" s="89"/>
      <c r="W16" s="37"/>
      <c r="X16" s="38"/>
      <c r="Y16" s="49"/>
      <c r="Z16" s="36"/>
      <c r="AA16" s="42"/>
      <c r="AB16" s="42"/>
      <c r="AC16" s="43"/>
      <c r="AD16" s="42"/>
      <c r="AE16" s="44"/>
      <c r="AF16" s="1">
        <v>6</v>
      </c>
    </row>
    <row r="17" spans="1:32">
      <c r="A17" s="91"/>
      <c r="B17" s="102"/>
      <c r="C17" s="103"/>
      <c r="D17" s="39"/>
      <c r="E17" s="102"/>
      <c r="F17" s="102"/>
      <c r="G17" s="104"/>
      <c r="H17" s="102"/>
      <c r="I17" s="102"/>
      <c r="J17" s="104"/>
      <c r="K17" s="102"/>
      <c r="L17" s="103"/>
      <c r="M17" s="104"/>
      <c r="N17" s="102"/>
      <c r="O17" s="103"/>
      <c r="P17" s="104"/>
      <c r="Q17" s="102"/>
      <c r="R17" s="103"/>
      <c r="S17" s="107"/>
      <c r="T17" s="105"/>
      <c r="U17" s="106"/>
      <c r="V17" s="94"/>
      <c r="W17" s="45"/>
      <c r="X17" s="46"/>
      <c r="Y17" s="49"/>
      <c r="Z17" s="63"/>
      <c r="AA17" s="50"/>
      <c r="AB17" s="50"/>
      <c r="AC17" s="50"/>
      <c r="AD17" s="51"/>
      <c r="AE17" s="53"/>
      <c r="AF17" s="96"/>
    </row>
    <row r="18" spans="1:32" hidden="1">
      <c r="A18" s="86" t="s">
        <v>24</v>
      </c>
      <c r="B18" s="98"/>
      <c r="C18" s="99"/>
      <c r="D18" s="39">
        <f t="shared" si="13"/>
        <v>0</v>
      </c>
      <c r="E18" s="98"/>
      <c r="F18" s="98"/>
      <c r="G18" s="100">
        <f t="shared" si="16"/>
        <v>0</v>
      </c>
      <c r="H18" s="98"/>
      <c r="I18" s="98"/>
      <c r="J18" s="100">
        <f t="shared" si="17"/>
        <v>0</v>
      </c>
      <c r="K18" s="98"/>
      <c r="L18" s="99"/>
      <c r="M18" s="100">
        <f t="shared" si="18"/>
        <v>0</v>
      </c>
      <c r="N18" s="98"/>
      <c r="O18" s="99"/>
      <c r="P18" s="100">
        <f t="shared" ref="P18:P19" si="19">IF(ISNUMBER(N18),IF(ISNUMBER(O18),IF(N18&gt;O18,2,IF(N18=O18,1,0)),0),0)</f>
        <v>0</v>
      </c>
      <c r="Q18" s="98"/>
      <c r="R18" s="99"/>
      <c r="S18" s="90">
        <f>IF(ISNUMBER(Q18),IF(ISNUMBER(R18),IF(Q18&gt;R18,2,IF(Q18=R18,1,0)),0),0)</f>
        <v>0</v>
      </c>
      <c r="T18" s="98"/>
      <c r="U18" s="99"/>
      <c r="V18" s="54">
        <f t="shared" ref="V18:V19" si="20">IF(ISNUMBER(T18),IF(ISNUMBER(U18),IF(T18&gt;U18,2,IF(T18=U18,1,0)),0),0)</f>
        <v>0</v>
      </c>
      <c r="W18" s="89"/>
      <c r="X18" s="89"/>
      <c r="Y18" s="100">
        <f t="shared" ref="Y18:Y19" si="21">IF(ISNUMBER(W18),IF(ISNUMBER(X18),IF(W18&gt;X18,2,IF(W18=X18,1,0)),0),0)</f>
        <v>0</v>
      </c>
      <c r="Z18" s="36">
        <f>COUNT(W4:W17)</f>
        <v>0</v>
      </c>
      <c r="AA18" s="42">
        <f>SUM(B18,E18,H18,K18,N18,Q18,T18,W18,B19,E19,H19,K19,N19,Q19,T19,W19)</f>
        <v>0</v>
      </c>
      <c r="AB18" s="42">
        <f>SUM(C18,F18,I18,L18,O18,R18,U18,X18,C19,F19,I19,L19,O19,R19,U19,X19)</f>
        <v>0</v>
      </c>
      <c r="AC18" s="43">
        <f>AA18-AB18</f>
        <v>0</v>
      </c>
      <c r="AD18" s="42">
        <f>SUM(D18,G18,J18,M18,P18,S18,V18,Y18,D19,G19,J19,M19,P19,S19,V19,Y19)</f>
        <v>0</v>
      </c>
      <c r="AE18" s="44">
        <f>RANK(AD18,$AD$4:$AD$19,0)</f>
        <v>5</v>
      </c>
      <c r="AF18" s="1">
        <v>8</v>
      </c>
    </row>
    <row r="19" spans="1:32" hidden="1">
      <c r="A19" s="91"/>
      <c r="B19" s="102"/>
      <c r="C19" s="103"/>
      <c r="D19" s="39">
        <f t="shared" si="13"/>
        <v>0</v>
      </c>
      <c r="E19" s="102"/>
      <c r="F19" s="102"/>
      <c r="G19" s="104">
        <f t="shared" si="16"/>
        <v>0</v>
      </c>
      <c r="H19" s="102"/>
      <c r="I19" s="102"/>
      <c r="J19" s="104">
        <f t="shared" si="17"/>
        <v>0</v>
      </c>
      <c r="K19" s="102"/>
      <c r="L19" s="103"/>
      <c r="M19" s="104">
        <f t="shared" si="18"/>
        <v>0</v>
      </c>
      <c r="N19" s="102"/>
      <c r="O19" s="103"/>
      <c r="P19" s="104">
        <f t="shared" si="19"/>
        <v>0</v>
      </c>
      <c r="Q19" s="102"/>
      <c r="R19" s="103"/>
      <c r="S19" s="107">
        <f>IF(ISNUMBER(Q19),IF(ISNUMBER(R19),IF(Q19&gt;R19,2,IF(Q19=R19,1,0)),0),0)</f>
        <v>0</v>
      </c>
      <c r="T19" s="102"/>
      <c r="U19" s="103"/>
      <c r="V19" s="57">
        <f t="shared" si="20"/>
        <v>0</v>
      </c>
      <c r="W19" s="94"/>
      <c r="X19" s="94"/>
      <c r="Y19" s="104">
        <f t="shared" si="21"/>
        <v>0</v>
      </c>
      <c r="Z19" s="63"/>
      <c r="AA19" s="50"/>
      <c r="AB19" s="50"/>
      <c r="AC19" s="50"/>
      <c r="AD19" s="51"/>
      <c r="AE19" s="53"/>
      <c r="AF19" s="96"/>
    </row>
    <row r="21" spans="1:32">
      <c r="B21" s="111" t="s">
        <v>23</v>
      </c>
      <c r="C21" s="108"/>
      <c r="D21" s="108"/>
      <c r="E21" s="108"/>
      <c r="F21" s="108"/>
    </row>
  </sheetData>
  <phoneticPr fontId="0" type="noConversion"/>
  <pageMargins left="0.51181102362204722" right="0.39370078740157483" top="0.59055118110236227" bottom="0.78740157480314965" header="0.51181102362204722" footer="0.51181102362204722"/>
  <pageSetup paperSize="9" orientation="landscape" r:id="rId1"/>
  <headerFooter alignWithMargins="0">
    <oddFooter>&amp;L&amp;"Helvetica,Standard"&amp;8&amp;D&amp;C &amp;R&amp;"Helvetica,Standard"&amp;8&amp;F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25"/>
  <sheetViews>
    <sheetView tabSelected="1" zoomScale="83" zoomScaleNormal="67" workbookViewId="0">
      <selection activeCell="AL27" sqref="AL27"/>
    </sheetView>
  </sheetViews>
  <sheetFormatPr baseColWidth="10" defaultColWidth="11.42578125" defaultRowHeight="12.75" outlineLevelCol="1"/>
  <cols>
    <col min="1" max="1" width="26.42578125" style="110" customWidth="1"/>
    <col min="2" max="2" width="4.28515625" style="110" customWidth="1"/>
    <col min="3" max="3" width="3.28515625" style="110" bestFit="1" customWidth="1"/>
    <col min="4" max="4" width="2" style="110" hidden="1" customWidth="1" outlineLevel="1"/>
    <col min="5" max="5" width="4.28515625" style="110" customWidth="1" collapsed="1"/>
    <col min="6" max="6" width="4.28515625" style="110" customWidth="1"/>
    <col min="7" max="7" width="2" style="110" hidden="1" customWidth="1" outlineLevel="1"/>
    <col min="8" max="8" width="4.28515625" style="110" customWidth="1" collapsed="1"/>
    <col min="9" max="9" width="4.28515625" style="110" customWidth="1"/>
    <col min="10" max="10" width="2" style="110" hidden="1" customWidth="1" outlineLevel="1"/>
    <col min="11" max="11" width="4.28515625" style="110" customWidth="1" collapsed="1"/>
    <col min="12" max="12" width="4.28515625" style="110" customWidth="1"/>
    <col min="13" max="13" width="2" style="110" hidden="1" customWidth="1" outlineLevel="1"/>
    <col min="14" max="14" width="4.28515625" style="110" customWidth="1" collapsed="1"/>
    <col min="15" max="15" width="4.28515625" style="110" customWidth="1"/>
    <col min="16" max="16" width="2" style="110" hidden="1" customWidth="1" outlineLevel="1"/>
    <col min="17" max="17" width="4.28515625" style="110" customWidth="1" collapsed="1"/>
    <col min="18" max="18" width="4.28515625" style="110" customWidth="1"/>
    <col min="19" max="19" width="2" style="110" hidden="1" customWidth="1" outlineLevel="1"/>
    <col min="20" max="21" width="4.28515625" style="110" customWidth="1" outlineLevel="1"/>
    <col min="22" max="22" width="2" style="110" hidden="1" customWidth="1" outlineLevel="1"/>
    <col min="23" max="24" width="4" style="110" customWidth="1" outlineLevel="1"/>
    <col min="25" max="25" width="2" style="110" hidden="1" customWidth="1" outlineLevel="1"/>
    <col min="26" max="27" width="4.28515625" style="110" customWidth="1"/>
    <col min="28" max="28" width="2" style="110" hidden="1" customWidth="1" outlineLevel="1"/>
    <col min="29" max="29" width="4.28515625" style="110" customWidth="1" collapsed="1"/>
    <col min="30" max="30" width="4.28515625" style="110" customWidth="1"/>
    <col min="31" max="31" width="2" style="110" hidden="1" customWidth="1" outlineLevel="1"/>
    <col min="32" max="32" width="4.28515625" style="110" customWidth="1" collapsed="1"/>
    <col min="33" max="34" width="4.28515625" style="110" customWidth="1"/>
    <col min="35" max="35" width="4.7109375" style="110" bestFit="1" customWidth="1"/>
    <col min="36" max="36" width="3.28515625" style="110" bestFit="1" customWidth="1"/>
    <col min="37" max="37" width="5" style="110" bestFit="1" customWidth="1"/>
    <col min="38" max="38" width="4.28515625" style="110" customWidth="1"/>
    <col min="39" max="16384" width="11.42578125" style="110"/>
  </cols>
  <sheetData>
    <row r="1" spans="1:41" ht="30">
      <c r="A1" s="65" t="s">
        <v>13</v>
      </c>
      <c r="B1" s="65" t="str">
        <f>Angaben!C3</f>
        <v>Kategorie U14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8" t="str">
        <f>Angaben!B1</f>
        <v>2018/2019</v>
      </c>
      <c r="AA1" s="69"/>
      <c r="AB1" s="65"/>
      <c r="AC1" s="66"/>
      <c r="AD1" s="66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</row>
    <row r="2" spans="1:41">
      <c r="A2" s="70"/>
      <c r="B2" s="70"/>
      <c r="C2" s="70"/>
      <c r="D2" s="71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1"/>
      <c r="AD2" s="70"/>
      <c r="AE2" s="70"/>
      <c r="AF2" s="70"/>
      <c r="AG2" s="70"/>
      <c r="AH2" s="70"/>
      <c r="AI2" s="70"/>
      <c r="AJ2" s="70"/>
      <c r="AK2" s="70"/>
      <c r="AL2" s="70" t="s">
        <v>0</v>
      </c>
      <c r="AM2" s="70"/>
      <c r="AN2" s="70"/>
      <c r="AO2" s="70"/>
    </row>
    <row r="3" spans="1:41" ht="104.25">
      <c r="A3" s="72"/>
      <c r="B3" s="73"/>
      <c r="C3" s="74" t="str">
        <f>A4</f>
        <v>Ferenbalm</v>
      </c>
      <c r="D3" s="75"/>
      <c r="E3" s="73"/>
      <c r="F3" s="76" t="str">
        <f>A6</f>
        <v>KOBARI Brügg 1</v>
      </c>
      <c r="G3" s="75"/>
      <c r="H3" s="73"/>
      <c r="I3" s="76" t="str">
        <f>A8</f>
        <v>KOBARI Brügg 2</v>
      </c>
      <c r="J3" s="75"/>
      <c r="K3" s="73"/>
      <c r="L3" s="76" t="str">
        <f>A10</f>
        <v>Madiswil/Aarwangen 2</v>
      </c>
      <c r="M3" s="75"/>
      <c r="N3" s="73"/>
      <c r="O3" s="76" t="str">
        <f>A12</f>
        <v>Madiswil/Aarwangen 3</v>
      </c>
      <c r="P3" s="75"/>
      <c r="Q3" s="73"/>
      <c r="R3" s="76" t="str">
        <f>A14</f>
        <v>Moosseedorf 2</v>
      </c>
      <c r="S3" s="75"/>
      <c r="T3" s="73"/>
      <c r="U3" s="76" t="str">
        <f>A16</f>
        <v>Müntschemier 2</v>
      </c>
      <c r="V3" s="116"/>
      <c r="W3" s="73"/>
      <c r="X3" s="76" t="str">
        <f>A18</f>
        <v>Urtenen 2</v>
      </c>
      <c r="Y3" s="116"/>
      <c r="Z3" s="73"/>
      <c r="AA3" s="76" t="str">
        <f>A20</f>
        <v>Täuffelen 2</v>
      </c>
      <c r="AB3" s="73"/>
      <c r="AC3" s="77"/>
      <c r="AD3" s="78">
        <f>A22</f>
        <v>0</v>
      </c>
      <c r="AE3" s="76"/>
      <c r="AF3" s="79" t="s">
        <v>22</v>
      </c>
      <c r="AG3" s="80" t="s">
        <v>2</v>
      </c>
      <c r="AH3" s="81" t="s">
        <v>3</v>
      </c>
      <c r="AI3" s="81" t="s">
        <v>4</v>
      </c>
      <c r="AJ3" s="81" t="s">
        <v>5</v>
      </c>
      <c r="AK3" s="82" t="s">
        <v>6</v>
      </c>
      <c r="AL3" s="83" t="s">
        <v>7</v>
      </c>
      <c r="AM3" s="70"/>
      <c r="AN3" s="84"/>
      <c r="AO3" s="85"/>
    </row>
    <row r="4" spans="1:41">
      <c r="A4" s="86" t="str">
        <f>Angaben!C4</f>
        <v>Ferenbalm</v>
      </c>
      <c r="B4" s="87"/>
      <c r="C4" s="88"/>
      <c r="D4" s="89"/>
      <c r="E4" s="37">
        <f>IF(C6="","",C6)</f>
        <v>3</v>
      </c>
      <c r="F4" s="38">
        <f>IF(B6="","",B6)</f>
        <v>16</v>
      </c>
      <c r="G4" s="39">
        <f>IF(ISNUMBER(E4),IF(ISNUMBER(F4),IF(E4&gt;F4,2,IF(E4=F4,1,0)),0),0)</f>
        <v>0</v>
      </c>
      <c r="H4" s="37">
        <f>IF(C8="","",C8)</f>
        <v>4</v>
      </c>
      <c r="I4" s="38">
        <f>IF(B8="","",B8)</f>
        <v>3</v>
      </c>
      <c r="J4" s="39">
        <f>IF(ISNUMBER(H4),IF(ISNUMBER(I4),IF(H4&gt;I4,2,IF(H4=I4,1,0)),0),0)</f>
        <v>2</v>
      </c>
      <c r="K4" s="37">
        <f>IF(C10="","",C10)</f>
        <v>2</v>
      </c>
      <c r="L4" s="38">
        <f>IF(B10="","",B10)</f>
        <v>9</v>
      </c>
      <c r="M4" s="39">
        <f t="shared" ref="M4:M21" si="0">IF(ISNUMBER(K4),IF(ISNUMBER(L4),IF(K4&gt;L4,2,IF(K4=L4,1,0)),0),0)</f>
        <v>0</v>
      </c>
      <c r="N4" s="37">
        <f>IF(C12="","",C12)</f>
        <v>9</v>
      </c>
      <c r="O4" s="38">
        <f>IF(B12="","",B12)</f>
        <v>0</v>
      </c>
      <c r="P4" s="40">
        <f t="shared" ref="P4:P11" si="1">IF(ISNUMBER(N4),IF(ISNUMBER(O4),IF(N4&gt;O4,2,IF(N4=O4,1,0)),0),0)</f>
        <v>2</v>
      </c>
      <c r="Q4" s="37">
        <f>IF(C14="","",C14)</f>
        <v>3</v>
      </c>
      <c r="R4" s="38">
        <f>IF(B14="","",B14)</f>
        <v>4</v>
      </c>
      <c r="S4" s="39">
        <f>IF(ISNUMBER(Q4),IF(ISNUMBER(R4),IF(Q4&gt;R4,2,IF(Q4=R4,1,0)),0),0)</f>
        <v>0</v>
      </c>
      <c r="T4" s="37">
        <f>IF(C16="","",C16)</f>
        <v>4</v>
      </c>
      <c r="U4" s="38">
        <f>IF(B16="","",B16)</f>
        <v>3</v>
      </c>
      <c r="V4" s="39">
        <f>IF(ISNUMBER(T4),IF(ISNUMBER(U4),IF(T4&gt;U4,2,IF(T4=U4,1,0)),0),0)</f>
        <v>2</v>
      </c>
      <c r="W4" s="37">
        <f>IF(C18="","",C18)</f>
        <v>1</v>
      </c>
      <c r="X4" s="38">
        <f>IF(B18="","",B18)</f>
        <v>8</v>
      </c>
      <c r="Y4" s="39">
        <f>IF(ISNUMBER(W4),IF(ISNUMBER(X4),IF(W4&gt;X4,2,IF(W4=X4,1,0)),0),0)</f>
        <v>0</v>
      </c>
      <c r="Z4" s="37">
        <f>IF(C20="","",C20)</f>
        <v>5</v>
      </c>
      <c r="AA4" s="38">
        <f>IF(B20="","",B20)</f>
        <v>5</v>
      </c>
      <c r="AB4" s="39">
        <f>IF(ISNUMBER(Z4),IF(ISNUMBER(AA4),IF(Z4&gt;AA4,2,IF(Z4=AA4,1,0)),0),0)</f>
        <v>1</v>
      </c>
      <c r="AC4" s="37" t="str">
        <f>IF(C22="","",C22)</f>
        <v/>
      </c>
      <c r="AD4" s="38" t="str">
        <f>IF(B22="","",B22)</f>
        <v/>
      </c>
      <c r="AE4" s="61">
        <f>IF(ISNUMBER(AC4),IF(ISNUMBER(AD4),IF(AC4&gt;AD4,2,IF(AC4=AD4,1,0)),0),0)</f>
        <v>0</v>
      </c>
      <c r="AF4" s="36">
        <f>COUNTA(B6:B23)</f>
        <v>11</v>
      </c>
      <c r="AG4" s="42">
        <f>SUM(B4,E4,H4,K4,N4,Q4,T4,W4,Z4,AC4,B5,E5,H5,K5,N5,Q5,T5,W5,Z5,AC5)</f>
        <v>41</v>
      </c>
      <c r="AH4" s="42">
        <f>SUM(C4,F4,I4,L4,O4,R4,U4,X4,AA4,AD4,C5,F5,I5,L5,O5,R5,U5,X5,AA5,AD5)</f>
        <v>60</v>
      </c>
      <c r="AI4" s="43">
        <f>AG4-AH4</f>
        <v>-19</v>
      </c>
      <c r="AJ4" s="42">
        <f>G4+J4+M4+P4+S4+V4+Y4+AB4+AE4+G5+J5+M5+P5+S5+V5+Y5+AB5+AE5</f>
        <v>11</v>
      </c>
      <c r="AK4" s="44">
        <f>RANK(AJ4,$AJ$4:$AJ$23,0)</f>
        <v>4</v>
      </c>
      <c r="AL4" s="1">
        <v>4</v>
      </c>
      <c r="AM4" s="70"/>
      <c r="AN4" s="70"/>
      <c r="AO4" s="70"/>
    </row>
    <row r="5" spans="1:41">
      <c r="A5" s="91"/>
      <c r="B5" s="92"/>
      <c r="C5" s="93"/>
      <c r="D5" s="94"/>
      <c r="E5" s="45">
        <f>IF(C7="","",C7)</f>
        <v>0</v>
      </c>
      <c r="F5" s="46">
        <f>IF(B7="","",B7)</f>
        <v>9</v>
      </c>
      <c r="G5" s="47">
        <f>IF(ISNUMBER(E5),IF(ISNUMBER(F5),IF(E5&gt;F5,2,IF(E5=F5,1,0)),0),0)</f>
        <v>0</v>
      </c>
      <c r="H5" s="45" t="str">
        <f t="shared" ref="H5" si="2">IF(C9="","",C9)</f>
        <v/>
      </c>
      <c r="I5" s="46" t="str">
        <f t="shared" ref="I5" si="3">IF(B9="","",B9)</f>
        <v/>
      </c>
      <c r="J5" s="47">
        <f>IF(ISNUMBER(H5),IF(ISNUMBER(I5),IF(H5&gt;I5,2,IF(H5=I5,1,0)),0),0)</f>
        <v>0</v>
      </c>
      <c r="K5" s="45" t="str">
        <f t="shared" ref="K5" si="4">IF(C11="","",C11)</f>
        <v/>
      </c>
      <c r="L5" s="46" t="str">
        <f t="shared" ref="L5" si="5">IF(B11="","",B11)</f>
        <v/>
      </c>
      <c r="M5" s="47">
        <f t="shared" si="0"/>
        <v>0</v>
      </c>
      <c r="N5" s="45" t="str">
        <f t="shared" ref="N5" si="6">IF(C13="","",C13)</f>
        <v/>
      </c>
      <c r="O5" s="46" t="str">
        <f t="shared" ref="O5" si="7">IF(B13="","",B13)</f>
        <v/>
      </c>
      <c r="P5" s="48">
        <f t="shared" si="1"/>
        <v>0</v>
      </c>
      <c r="Q5" s="45">
        <f t="shared" ref="Q5" si="8">IF(C15="","",C15)</f>
        <v>4</v>
      </c>
      <c r="R5" s="46">
        <f t="shared" ref="R5" si="9">IF(B15="","",B15)</f>
        <v>2</v>
      </c>
      <c r="S5" s="47">
        <f t="shared" ref="S5:S12" si="10">IF(ISNUMBER(Q5),IF(ISNUMBER(R5),IF(Q5&gt;R5,2,IF(Q5=R5,1,0)),0),0)</f>
        <v>2</v>
      </c>
      <c r="T5" s="45">
        <f>IF(C17="","",C17)</f>
        <v>6</v>
      </c>
      <c r="U5" s="46">
        <f>IF(B17="","",B17)</f>
        <v>1</v>
      </c>
      <c r="V5" s="47">
        <f t="shared" ref="V5:V15" si="11">IF(ISNUMBER(T5),IF(ISNUMBER(U5),IF(T5&gt;U5,2,IF(T5=U5,1,0)),0),0)</f>
        <v>2</v>
      </c>
      <c r="W5" s="45" t="str">
        <f>IF(C19="","",C19)</f>
        <v/>
      </c>
      <c r="X5" s="46" t="str">
        <f>IF(B19="","",B19)</f>
        <v/>
      </c>
      <c r="Y5" s="39">
        <f t="shared" ref="Y5:Y17" si="12">IF(ISNUMBER(W5),IF(ISNUMBER(X5),IF(W5&gt;X5,2,IF(W5=X5,1,0)),0),0)</f>
        <v>0</v>
      </c>
      <c r="Z5" s="45" t="str">
        <f>IF(C21="","",C21)</f>
        <v/>
      </c>
      <c r="AA5" s="46" t="str">
        <f>IF(B21="","",B21)</f>
        <v/>
      </c>
      <c r="AB5" s="47">
        <f>IF(ISNUMBER(Z5),IF(ISNUMBER(AA5),IF(Z5&gt;AA5,2,IF(Z5=AA5,1,0)),0),0)</f>
        <v>0</v>
      </c>
      <c r="AC5" s="45" t="str">
        <f>IF(C23="","",C23)</f>
        <v/>
      </c>
      <c r="AD5" s="46" t="str">
        <f>IF(B23="","",B23)</f>
        <v/>
      </c>
      <c r="AE5" s="62">
        <f>IF(ISNUMBER(AC5),IF(ISNUMBER(AD5),IF(AC5&gt;AD5,2,IF(AC5=AD5,1,0)),0),0)</f>
        <v>0</v>
      </c>
      <c r="AF5" s="63"/>
      <c r="AG5" s="50"/>
      <c r="AH5" s="50"/>
      <c r="AI5" s="50"/>
      <c r="AJ5" s="51"/>
      <c r="AK5" s="52"/>
      <c r="AL5" s="96"/>
      <c r="AM5" s="70"/>
      <c r="AN5" s="70"/>
      <c r="AO5" s="70"/>
    </row>
    <row r="6" spans="1:41">
      <c r="A6" s="97" t="str">
        <f>Angaben!C5</f>
        <v>KOBARI Brügg 1</v>
      </c>
      <c r="B6" s="98">
        <v>16</v>
      </c>
      <c r="C6" s="99">
        <v>3</v>
      </c>
      <c r="D6" s="100">
        <f t="shared" ref="D6:D21" si="13">IF(ISNUMBER(B6),IF(ISNUMBER(C6),IF(B6&gt;C6,2,IF(B6=C6,1,0)),0),0)</f>
        <v>2</v>
      </c>
      <c r="E6" s="87"/>
      <c r="F6" s="88"/>
      <c r="G6" s="89"/>
      <c r="H6" s="37">
        <f>IF(F8="","",F8)</f>
        <v>8</v>
      </c>
      <c r="I6" s="38">
        <f>IF(E8="","",E8)</f>
        <v>5</v>
      </c>
      <c r="J6" s="39">
        <f>IF(ISNUMBER(H6),IF(ISNUMBER(I6),IF(H6&gt;I6,2,IF(H6=I6,1,0)),0),0)</f>
        <v>2</v>
      </c>
      <c r="K6" s="37">
        <f>IF(F10="","",F10)</f>
        <v>9</v>
      </c>
      <c r="L6" s="38">
        <f>IF(E10="","",E10)</f>
        <v>5</v>
      </c>
      <c r="M6" s="39">
        <f t="shared" si="0"/>
        <v>2</v>
      </c>
      <c r="N6" s="37">
        <f>IF(F12="","",F12)</f>
        <v>14</v>
      </c>
      <c r="O6" s="38">
        <f>IF(E12="","",E12)</f>
        <v>1</v>
      </c>
      <c r="P6" s="40">
        <f t="shared" si="1"/>
        <v>2</v>
      </c>
      <c r="Q6" s="37">
        <f>IF(F14="","",F14)</f>
        <v>8</v>
      </c>
      <c r="R6" s="38">
        <f>IF(E14="","",E14)</f>
        <v>0</v>
      </c>
      <c r="S6" s="39">
        <f t="shared" si="10"/>
        <v>2</v>
      </c>
      <c r="T6" s="37">
        <f>IF(F16="","",F16)</f>
        <v>11</v>
      </c>
      <c r="U6" s="38">
        <f>IF(E16="","",E16)</f>
        <v>1</v>
      </c>
      <c r="V6" s="39">
        <f t="shared" si="11"/>
        <v>2</v>
      </c>
      <c r="W6" s="37">
        <f>IF(F18="","",F18)</f>
        <v>5</v>
      </c>
      <c r="X6" s="38">
        <f>IF(E18="","",E18)</f>
        <v>5</v>
      </c>
      <c r="Y6" s="39">
        <f t="shared" si="12"/>
        <v>1</v>
      </c>
      <c r="Z6" s="37">
        <f>IF(F20="","",F20)</f>
        <v>14</v>
      </c>
      <c r="AA6" s="38">
        <f>IF(E20="","",E20)</f>
        <v>2</v>
      </c>
      <c r="AB6" s="109">
        <f t="shared" ref="AB6:AB19" si="14">IF(ISNUMBER(Z6),IF(ISNUMBER(AA6),IF(Z6&gt;AA6,2,IF(Z6=AA6,1,0)),0),0)</f>
        <v>2</v>
      </c>
      <c r="AC6" s="37" t="str">
        <f>IF(F22="","",F22)</f>
        <v/>
      </c>
      <c r="AD6" s="38" t="str">
        <f>IF(E22="","",E22)</f>
        <v/>
      </c>
      <c r="AE6" s="61">
        <f t="shared" ref="AE6:AE19" si="15">IF(ISNUMBER(AC6),IF(ISNUMBER(AD6),IF(AC6&gt;AD6,2,IF(AC6=AD6,1,0)),0),0)</f>
        <v>0</v>
      </c>
      <c r="AF6" s="36">
        <f>COUNT(E4:E5,E8:E23)</f>
        <v>10</v>
      </c>
      <c r="AG6" s="42">
        <f>SUM(B6,E6,H6,K6,N6,Q6,T6,W6,Z6,AC6,B7,E7,H7,K7,N7,Q7,T7,W7,Z7,AC7)</f>
        <v>103</v>
      </c>
      <c r="AH6" s="42">
        <f>SUM(C6,F6,I6,L6,O6,R6,U6,X6,AA6,AD6,C7,F7,I7,L7,O7,R7,U7,X7,AA7,AD7)</f>
        <v>25</v>
      </c>
      <c r="AI6" s="43">
        <f>AG6-AH6</f>
        <v>78</v>
      </c>
      <c r="AJ6" s="42">
        <f>D6+G6+J6+M6+P6+S6+V6+Y6+AB6+AE6+D7+G7+J7+M7+P7+S7+V7+Y7+AB7+AE7</f>
        <v>19</v>
      </c>
      <c r="AK6" s="44">
        <f>RANK(AJ6,$AJ$4:$AJ$23,0)</f>
        <v>1</v>
      </c>
      <c r="AL6" s="1">
        <v>1</v>
      </c>
      <c r="AM6" s="70"/>
      <c r="AN6" s="70"/>
      <c r="AO6" s="70"/>
    </row>
    <row r="7" spans="1:41">
      <c r="A7" s="101"/>
      <c r="B7" s="102">
        <v>9</v>
      </c>
      <c r="C7" s="103">
        <v>0</v>
      </c>
      <c r="D7" s="104">
        <f t="shared" si="13"/>
        <v>2</v>
      </c>
      <c r="E7" s="105"/>
      <c r="F7" s="106"/>
      <c r="G7" s="94"/>
      <c r="H7" s="45">
        <f>IF(F9="","",F9)</f>
        <v>9</v>
      </c>
      <c r="I7" s="46">
        <f>IF(E9="","",E9)</f>
        <v>3</v>
      </c>
      <c r="J7" s="47">
        <f>IF(ISNUMBER(H7),IF(ISNUMBER(I7),IF(H7&gt;I7,2,IF(H7=I7,1,0)),0),0)</f>
        <v>2</v>
      </c>
      <c r="K7" s="45" t="str">
        <f>IF(F11="","",F11)</f>
        <v/>
      </c>
      <c r="L7" s="46" t="str">
        <f>IF(E11="","",E11)</f>
        <v/>
      </c>
      <c r="M7" s="47">
        <f t="shared" si="0"/>
        <v>0</v>
      </c>
      <c r="N7" s="45" t="str">
        <f t="shared" ref="N7" si="16">IF(F13="","",F13)</f>
        <v/>
      </c>
      <c r="O7" s="46" t="str">
        <f t="shared" ref="O7" si="17">IF(E13="","",E13)</f>
        <v/>
      </c>
      <c r="P7" s="48">
        <f t="shared" si="1"/>
        <v>0</v>
      </c>
      <c r="Q7" s="45" t="str">
        <f>IF(F15="","",F15)</f>
        <v/>
      </c>
      <c r="R7" s="46" t="str">
        <f>IF(E15="","",E15)</f>
        <v/>
      </c>
      <c r="S7" s="47">
        <f t="shared" si="10"/>
        <v>0</v>
      </c>
      <c r="T7" s="45" t="str">
        <f>IF(F17="","",F17)</f>
        <v/>
      </c>
      <c r="U7" s="46" t="str">
        <f>IF(E17="","",E17)</f>
        <v/>
      </c>
      <c r="V7" s="39">
        <f t="shared" si="11"/>
        <v>0</v>
      </c>
      <c r="W7" s="45" t="str">
        <f>IF(F19="","",F19)</f>
        <v/>
      </c>
      <c r="X7" s="46" t="str">
        <f>IF(E19="","",E19)</f>
        <v/>
      </c>
      <c r="Y7" s="39">
        <f t="shared" si="12"/>
        <v>0</v>
      </c>
      <c r="Z7" s="45" t="str">
        <f>IF(F21="","",F21)</f>
        <v/>
      </c>
      <c r="AA7" s="46" t="str">
        <f>IF(E21="","",E21)</f>
        <v/>
      </c>
      <c r="AB7" s="109">
        <f t="shared" si="14"/>
        <v>0</v>
      </c>
      <c r="AC7" s="45" t="str">
        <f>IF(F23="","",F23)</f>
        <v/>
      </c>
      <c r="AD7" s="46" t="str">
        <f>IF(E23="","",E23)</f>
        <v/>
      </c>
      <c r="AE7" s="62">
        <f t="shared" si="15"/>
        <v>0</v>
      </c>
      <c r="AF7" s="63"/>
      <c r="AG7" s="50"/>
      <c r="AH7" s="50"/>
      <c r="AI7" s="50"/>
      <c r="AJ7" s="51"/>
      <c r="AK7" s="52"/>
      <c r="AL7" s="96"/>
      <c r="AM7" s="70"/>
      <c r="AN7" s="70"/>
      <c r="AO7" s="70"/>
    </row>
    <row r="8" spans="1:41">
      <c r="A8" s="86" t="str">
        <f>Angaben!C6</f>
        <v>KOBARI Brügg 2</v>
      </c>
      <c r="B8" s="98">
        <v>3</v>
      </c>
      <c r="C8" s="99">
        <v>4</v>
      </c>
      <c r="D8" s="90">
        <f t="shared" si="13"/>
        <v>0</v>
      </c>
      <c r="E8" s="98">
        <v>5</v>
      </c>
      <c r="F8" s="98">
        <v>8</v>
      </c>
      <c r="G8" s="100">
        <f t="shared" ref="G8:G21" si="18">IF(ISNUMBER(E8),IF(ISNUMBER(F8),IF(E8&gt;F8,2,IF(E8=F8,1,0)),0),0)</f>
        <v>0</v>
      </c>
      <c r="H8" s="87"/>
      <c r="I8" s="88"/>
      <c r="J8" s="89"/>
      <c r="K8" s="37">
        <f>IF(I10="","",I10)</f>
        <v>6</v>
      </c>
      <c r="L8" s="38">
        <f>IF(H10="","",H10)</f>
        <v>6</v>
      </c>
      <c r="M8" s="39">
        <f t="shared" si="0"/>
        <v>1</v>
      </c>
      <c r="N8" s="37">
        <f>IF(I12="","",I12)</f>
        <v>13</v>
      </c>
      <c r="O8" s="38">
        <f>IF(H12="","",H12)</f>
        <v>1</v>
      </c>
      <c r="P8" s="40">
        <f t="shared" si="1"/>
        <v>2</v>
      </c>
      <c r="Q8" s="37">
        <f>IF(I14="","",I14)</f>
        <v>5</v>
      </c>
      <c r="R8" s="38">
        <f>IF(H14="","",H14)</f>
        <v>4</v>
      </c>
      <c r="S8" s="39">
        <f t="shared" si="10"/>
        <v>2</v>
      </c>
      <c r="T8" s="37">
        <f>IF(I16="","",I16)</f>
        <v>8</v>
      </c>
      <c r="U8" s="38">
        <f>IF(H16="","",H16)</f>
        <v>5</v>
      </c>
      <c r="V8" s="39">
        <f t="shared" si="11"/>
        <v>2</v>
      </c>
      <c r="W8" s="38">
        <f>IF(I18="","",I18)</f>
        <v>2</v>
      </c>
      <c r="X8" s="38">
        <f>IF(H18="","",H18)</f>
        <v>10</v>
      </c>
      <c r="Y8" s="39">
        <f t="shared" si="12"/>
        <v>0</v>
      </c>
      <c r="Z8" s="37">
        <f>IF(I20="","",I20)</f>
        <v>6</v>
      </c>
      <c r="AA8" s="38">
        <f>IF(H20="","",H20)</f>
        <v>2</v>
      </c>
      <c r="AB8" s="109">
        <f t="shared" si="14"/>
        <v>2</v>
      </c>
      <c r="AC8" s="37" t="str">
        <f>IF(I22="","",I22)</f>
        <v/>
      </c>
      <c r="AD8" s="38" t="str">
        <f>IF(H22="","",H22)</f>
        <v/>
      </c>
      <c r="AE8" s="62">
        <f>IF(ISNUMBER(AC8),IF(ISNUMBER(AD8),IF(AC8&gt;AD8,2,IF(AC8=AD8,1,0)),0),0)</f>
        <v>0</v>
      </c>
      <c r="AF8" s="36">
        <f>COUNT(H4:H7,H10:H23)</f>
        <v>10</v>
      </c>
      <c r="AG8" s="42">
        <f>SUM(B8,E8,H8,K8,N8,Q8,T8,W8,Z8,AC8,B9,E9,H9,K9,N9,Q9,T9,W9,Z9,AC9)</f>
        <v>53</v>
      </c>
      <c r="AH8" s="42">
        <f>SUM(C8,F8,I8,L8,O8,R8,U8,X8,AA8,AD8,C9,F9,I9,L9,O9,R9,U9,X9,AA9,AD9)</f>
        <v>50</v>
      </c>
      <c r="AI8" s="43">
        <f>AG8-AH8</f>
        <v>3</v>
      </c>
      <c r="AJ8" s="42">
        <f>D8+G8+J8+M8+P8+S8+V8+Y8+AB8+AE8+D9+G9+J9+M9+P9+S9+V9+Y9+AB9+AE9</f>
        <v>11</v>
      </c>
      <c r="AK8" s="44">
        <f>RANK(AJ8,$AJ$4:$AJ$23,0)</f>
        <v>4</v>
      </c>
      <c r="AL8" s="1">
        <v>5</v>
      </c>
      <c r="AM8" s="70"/>
      <c r="AN8" s="70"/>
      <c r="AO8" s="70"/>
    </row>
    <row r="9" spans="1:41">
      <c r="A9" s="91"/>
      <c r="B9" s="102"/>
      <c r="C9" s="103"/>
      <c r="D9" s="95">
        <f t="shared" si="13"/>
        <v>0</v>
      </c>
      <c r="E9" s="102">
        <v>3</v>
      </c>
      <c r="F9" s="102">
        <v>9</v>
      </c>
      <c r="G9" s="104">
        <f t="shared" si="18"/>
        <v>0</v>
      </c>
      <c r="H9" s="105"/>
      <c r="I9" s="106"/>
      <c r="J9" s="94"/>
      <c r="K9" s="45" t="str">
        <f>IF(I11="","",I11)</f>
        <v/>
      </c>
      <c r="L9" s="46" t="str">
        <f>IF(H11="","",H11)</f>
        <v/>
      </c>
      <c r="M9" s="47">
        <f t="shared" si="0"/>
        <v>0</v>
      </c>
      <c r="N9" s="45" t="str">
        <f>IF(I13="","",I13)</f>
        <v/>
      </c>
      <c r="O9" s="46" t="str">
        <f>IF(H13="","",H13)</f>
        <v/>
      </c>
      <c r="P9" s="48">
        <f t="shared" si="1"/>
        <v>0</v>
      </c>
      <c r="Q9" s="45">
        <f>IF(I15="","",I15)</f>
        <v>2</v>
      </c>
      <c r="R9" s="46">
        <f>IF(H15="","",H15)</f>
        <v>1</v>
      </c>
      <c r="S9" s="47">
        <f t="shared" si="10"/>
        <v>2</v>
      </c>
      <c r="T9" s="45" t="str">
        <f>IF(I17="","",I17)</f>
        <v/>
      </c>
      <c r="U9" s="46" t="str">
        <f>IF(H17="","",H17)</f>
        <v/>
      </c>
      <c r="V9" s="39">
        <f t="shared" si="11"/>
        <v>0</v>
      </c>
      <c r="W9" s="45" t="str">
        <f>IF(I19="","",I19)</f>
        <v/>
      </c>
      <c r="X9" s="46" t="str">
        <f>IF(H19="","",H19)</f>
        <v/>
      </c>
      <c r="Y9" s="39">
        <f t="shared" si="12"/>
        <v>0</v>
      </c>
      <c r="Z9" s="45" t="str">
        <f>IF(I21="","",I21)</f>
        <v/>
      </c>
      <c r="AA9" s="46" t="str">
        <f>IF(H21="","",H21)</f>
        <v/>
      </c>
      <c r="AB9" s="109">
        <f t="shared" si="14"/>
        <v>0</v>
      </c>
      <c r="AC9" s="45" t="str">
        <f>IF(I23="","",I23)</f>
        <v/>
      </c>
      <c r="AD9" s="46" t="str">
        <f>IF(H23="","",H23)</f>
        <v/>
      </c>
      <c r="AE9" s="62">
        <f t="shared" si="15"/>
        <v>0</v>
      </c>
      <c r="AF9" s="63"/>
      <c r="AG9" s="50"/>
      <c r="AH9" s="50"/>
      <c r="AI9" s="50"/>
      <c r="AJ9" s="51"/>
      <c r="AK9" s="52"/>
      <c r="AL9" s="96"/>
      <c r="AM9" s="70"/>
      <c r="AN9" s="70"/>
      <c r="AO9" s="70"/>
    </row>
    <row r="10" spans="1:41">
      <c r="A10" s="86" t="str">
        <f>Angaben!C7</f>
        <v>Madiswil/Aarwangen 2</v>
      </c>
      <c r="B10" s="98">
        <v>9</v>
      </c>
      <c r="C10" s="99">
        <v>2</v>
      </c>
      <c r="D10" s="90">
        <f t="shared" si="13"/>
        <v>2</v>
      </c>
      <c r="E10" s="98">
        <v>5</v>
      </c>
      <c r="F10" s="98">
        <v>9</v>
      </c>
      <c r="G10" s="100">
        <f t="shared" si="18"/>
        <v>0</v>
      </c>
      <c r="H10" s="98">
        <v>6</v>
      </c>
      <c r="I10" s="98">
        <v>6</v>
      </c>
      <c r="J10" s="100">
        <f t="shared" ref="J10:J17" si="19">IF(ISNUMBER(H10),IF(ISNUMBER(I10),IF(H10&gt;I10,2,IF(H10=I10,1,0)),0),0)</f>
        <v>1</v>
      </c>
      <c r="K10" s="87"/>
      <c r="L10" s="88"/>
      <c r="M10" s="89">
        <f t="shared" si="0"/>
        <v>0</v>
      </c>
      <c r="N10" s="37">
        <f>IF(L12="","",L12)</f>
        <v>9</v>
      </c>
      <c r="O10" s="38">
        <f>IF(K12="","",K12)</f>
        <v>1</v>
      </c>
      <c r="P10" s="40">
        <f t="shared" si="1"/>
        <v>2</v>
      </c>
      <c r="Q10" s="37">
        <f>IF(L14="","",L14)</f>
        <v>8</v>
      </c>
      <c r="R10" s="38">
        <f>IF(K14="","",K14)</f>
        <v>2</v>
      </c>
      <c r="S10" s="39">
        <f t="shared" si="10"/>
        <v>2</v>
      </c>
      <c r="T10" s="37">
        <f>IF(L16="","",L16)</f>
        <v>6</v>
      </c>
      <c r="U10" s="38">
        <f>IF(K16="","",K16)</f>
        <v>0</v>
      </c>
      <c r="V10" s="39">
        <f t="shared" si="11"/>
        <v>2</v>
      </c>
      <c r="W10" s="37">
        <f>IF(L18="","",L18)</f>
        <v>5</v>
      </c>
      <c r="X10" s="38">
        <f>IF(K18="","",K18)</f>
        <v>4</v>
      </c>
      <c r="Y10" s="39">
        <f t="shared" si="12"/>
        <v>2</v>
      </c>
      <c r="Z10" s="37">
        <f>IF(L20="","",L20)</f>
        <v>12</v>
      </c>
      <c r="AA10" s="38">
        <f>IF(K20="","",K20)</f>
        <v>2</v>
      </c>
      <c r="AB10" s="109">
        <f t="shared" si="14"/>
        <v>2</v>
      </c>
      <c r="AC10" s="37" t="str">
        <f>IF(L22="","",L22)</f>
        <v/>
      </c>
      <c r="AD10" s="38" t="str">
        <f>IF(K22="","",K22)</f>
        <v/>
      </c>
      <c r="AE10" s="61">
        <f t="shared" si="15"/>
        <v>0</v>
      </c>
      <c r="AF10" s="36">
        <f>COUNT(K4:K9,K12:K23)</f>
        <v>11</v>
      </c>
      <c r="AG10" s="42">
        <f>SUM(B10,E10,H10,K10,N10,Q10,T10,W10,Z10,AC10,B11,E11,H11,K11,N11,Q11,T11,W11,Z11,AC11)</f>
        <v>93</v>
      </c>
      <c r="AH10" s="42">
        <f>SUM(C10,F10,I10,L10,O10,R10,U10,X10,AA10,AD10,C11,F11,I11,L11,O11,R11,U11,X11,AA11,AD11)</f>
        <v>33</v>
      </c>
      <c r="AI10" s="43">
        <f>AG10-AH10</f>
        <v>60</v>
      </c>
      <c r="AJ10" s="42">
        <f>D10+G10+J10+M10+P10+S10+V10+Y10+AB10+AE10+D11+G11+J11+M11+P11+S11+V11+Y11+AB11+AE11</f>
        <v>19</v>
      </c>
      <c r="AK10" s="44">
        <f>RANK(AJ10,$AJ$4:$AJ$23,0)</f>
        <v>1</v>
      </c>
      <c r="AL10" s="1">
        <v>2</v>
      </c>
      <c r="AM10" s="70"/>
      <c r="AN10" s="70"/>
      <c r="AO10" s="70"/>
    </row>
    <row r="11" spans="1:41">
      <c r="A11" s="91"/>
      <c r="B11" s="102"/>
      <c r="C11" s="103"/>
      <c r="D11" s="95">
        <f t="shared" si="13"/>
        <v>0</v>
      </c>
      <c r="E11" s="102"/>
      <c r="F11" s="102"/>
      <c r="G11" s="104">
        <f t="shared" si="18"/>
        <v>0</v>
      </c>
      <c r="H11" s="102"/>
      <c r="I11" s="102"/>
      <c r="J11" s="104">
        <f t="shared" si="19"/>
        <v>0</v>
      </c>
      <c r="K11" s="105"/>
      <c r="L11" s="106"/>
      <c r="M11" s="94">
        <f t="shared" si="0"/>
        <v>0</v>
      </c>
      <c r="N11" s="45">
        <f>IF(L13="","",L13)</f>
        <v>15</v>
      </c>
      <c r="O11" s="46">
        <f>IF(K13="","",K13)</f>
        <v>2</v>
      </c>
      <c r="P11" s="48">
        <f t="shared" si="1"/>
        <v>2</v>
      </c>
      <c r="Q11" s="45" t="str">
        <f>IF(L15="","",L15)</f>
        <v/>
      </c>
      <c r="R11" s="46" t="str">
        <f>IF(K15="","",K15)</f>
        <v/>
      </c>
      <c r="S11" s="47">
        <f t="shared" si="10"/>
        <v>0</v>
      </c>
      <c r="T11" s="45">
        <f>IF(L17="","",L17)</f>
        <v>12</v>
      </c>
      <c r="U11" s="46">
        <f>IF(K17="","",K17)</f>
        <v>0</v>
      </c>
      <c r="V11" s="39">
        <f t="shared" si="11"/>
        <v>2</v>
      </c>
      <c r="W11" s="45">
        <f>IF(L19="","",L19)</f>
        <v>6</v>
      </c>
      <c r="X11" s="46">
        <f>IF(K19="","",K19)</f>
        <v>5</v>
      </c>
      <c r="Y11" s="39">
        <f t="shared" si="12"/>
        <v>2</v>
      </c>
      <c r="Z11" s="45" t="str">
        <f>IF(L21="","",L21)</f>
        <v/>
      </c>
      <c r="AA11" s="46" t="str">
        <f>IF(K21="","",K21)</f>
        <v/>
      </c>
      <c r="AB11" s="109">
        <f t="shared" si="14"/>
        <v>0</v>
      </c>
      <c r="AC11" s="45" t="str">
        <f>IF(L23="","",L23)</f>
        <v/>
      </c>
      <c r="AD11" s="46" t="str">
        <f>IF(K23="","",K23)</f>
        <v/>
      </c>
      <c r="AE11" s="62">
        <f t="shared" si="15"/>
        <v>0</v>
      </c>
      <c r="AF11" s="63"/>
      <c r="AG11" s="50"/>
      <c r="AH11" s="50"/>
      <c r="AI11" s="50"/>
      <c r="AJ11" s="51"/>
      <c r="AK11" s="52"/>
      <c r="AL11" s="96"/>
      <c r="AM11" s="70"/>
      <c r="AN11" s="70"/>
      <c r="AO11" s="70"/>
    </row>
    <row r="12" spans="1:41">
      <c r="A12" s="86" t="str">
        <f>Angaben!C8</f>
        <v>Madiswil/Aarwangen 3</v>
      </c>
      <c r="B12" s="98">
        <v>0</v>
      </c>
      <c r="C12" s="99">
        <v>9</v>
      </c>
      <c r="D12" s="90">
        <f t="shared" si="13"/>
        <v>0</v>
      </c>
      <c r="E12" s="98">
        <v>1</v>
      </c>
      <c r="F12" s="98">
        <v>14</v>
      </c>
      <c r="G12" s="100">
        <f t="shared" si="18"/>
        <v>0</v>
      </c>
      <c r="H12" s="98">
        <v>1</v>
      </c>
      <c r="I12" s="98">
        <v>13</v>
      </c>
      <c r="J12" s="100">
        <f t="shared" si="19"/>
        <v>0</v>
      </c>
      <c r="K12" s="98">
        <v>1</v>
      </c>
      <c r="L12" s="99">
        <v>9</v>
      </c>
      <c r="M12" s="100">
        <f t="shared" si="0"/>
        <v>0</v>
      </c>
      <c r="N12" s="87"/>
      <c r="O12" s="88"/>
      <c r="P12" s="89"/>
      <c r="Q12" s="37">
        <f>IF(O14="","",O14)</f>
        <v>4</v>
      </c>
      <c r="R12" s="38">
        <f>IF(N14="","",N14)</f>
        <v>5</v>
      </c>
      <c r="S12" s="39">
        <f t="shared" si="10"/>
        <v>0</v>
      </c>
      <c r="T12" s="37">
        <f>IF(O16="","",O16)</f>
        <v>3</v>
      </c>
      <c r="U12" s="38">
        <f>IF(N16="","",N16)</f>
        <v>6</v>
      </c>
      <c r="V12" s="39">
        <f t="shared" si="11"/>
        <v>0</v>
      </c>
      <c r="W12" s="37">
        <f>IF(O18="","",O18)</f>
        <v>1</v>
      </c>
      <c r="X12" s="38">
        <f>IF(N18="","",N18)</f>
        <v>2</v>
      </c>
      <c r="Y12" s="39">
        <f t="shared" si="12"/>
        <v>0</v>
      </c>
      <c r="Z12" s="37">
        <f>IF(O20="","",O20)</f>
        <v>0</v>
      </c>
      <c r="AA12" s="38">
        <f>IF(N20="","",N20)</f>
        <v>4</v>
      </c>
      <c r="AB12" s="109">
        <f t="shared" si="14"/>
        <v>0</v>
      </c>
      <c r="AC12" s="37" t="str">
        <f>IF(O22="","",O22)</f>
        <v/>
      </c>
      <c r="AD12" s="38" t="str">
        <f>IF(N22="","",N22)</f>
        <v/>
      </c>
      <c r="AE12" s="61">
        <f t="shared" si="15"/>
        <v>0</v>
      </c>
      <c r="AF12" s="36">
        <f>COUNT(N4:N11,N14:N23)</f>
        <v>10</v>
      </c>
      <c r="AG12" s="42">
        <f>SUM(B12,E12,H12,K12,N12,Q12,T12,W12,Z12,AC12,B13,E13,H13,K13,N13,Q13,T13,W13,Z13,AC13)</f>
        <v>13</v>
      </c>
      <c r="AH12" s="42">
        <f>SUM(C12,F12,I12,L12,O12,R12,U12,X12,AA12,AD12,C13,F13,I13,L13,O13,R13,U13,X13,AA13,AD13)</f>
        <v>86</v>
      </c>
      <c r="AI12" s="43">
        <f>AG12-AH12</f>
        <v>-73</v>
      </c>
      <c r="AJ12" s="42">
        <f>D12+G12+J12+M12+P12+S12+V12+Y12+AB12+AE12+D13+G13+J13+M13+P13+S13+V13+Y13+AB13+AE13</f>
        <v>0</v>
      </c>
      <c r="AK12" s="44">
        <f>RANK(AJ12,$AJ$4:$AJ$23,0)</f>
        <v>9</v>
      </c>
      <c r="AL12" s="1">
        <v>9</v>
      </c>
      <c r="AM12" s="70"/>
      <c r="AN12" s="70"/>
      <c r="AO12" s="70"/>
    </row>
    <row r="13" spans="1:41">
      <c r="A13" s="91"/>
      <c r="B13" s="102"/>
      <c r="C13" s="103"/>
      <c r="D13" s="95">
        <f t="shared" si="13"/>
        <v>0</v>
      </c>
      <c r="E13" s="102"/>
      <c r="F13" s="102"/>
      <c r="G13" s="104">
        <f t="shared" si="18"/>
        <v>0</v>
      </c>
      <c r="H13" s="102"/>
      <c r="I13" s="102"/>
      <c r="J13" s="104">
        <f t="shared" si="19"/>
        <v>0</v>
      </c>
      <c r="K13" s="102">
        <v>2</v>
      </c>
      <c r="L13" s="103">
        <v>15</v>
      </c>
      <c r="M13" s="104">
        <f t="shared" si="0"/>
        <v>0</v>
      </c>
      <c r="N13" s="105"/>
      <c r="O13" s="106"/>
      <c r="P13" s="94"/>
      <c r="Q13" s="45" t="str">
        <f>IF(O15="","",O15)</f>
        <v/>
      </c>
      <c r="R13" s="46" t="str">
        <f>IF(N15="","",N15)</f>
        <v/>
      </c>
      <c r="S13" s="47">
        <f>IF(ISNUMBER(Q13),IF(ISNUMBER(R13),IF(Q13&gt;R13,2,IF(Q13=R13,1,0)),0),0)</f>
        <v>0</v>
      </c>
      <c r="T13" s="45" t="str">
        <f>IF(O17="","",O17)</f>
        <v/>
      </c>
      <c r="U13" s="46" t="str">
        <f>IF(N17="","",N17)</f>
        <v/>
      </c>
      <c r="V13" s="39">
        <f t="shared" si="11"/>
        <v>0</v>
      </c>
      <c r="W13" s="45">
        <f>IF(O19="","",O19)</f>
        <v>0</v>
      </c>
      <c r="X13" s="46">
        <f>IF(N19="","",N19)</f>
        <v>9</v>
      </c>
      <c r="Y13" s="39">
        <f t="shared" si="12"/>
        <v>0</v>
      </c>
      <c r="Z13" s="45" t="str">
        <f>IF(O21="","",O21)</f>
        <v/>
      </c>
      <c r="AA13" s="46" t="str">
        <f>IF(N21="","",N21)</f>
        <v/>
      </c>
      <c r="AB13" s="109">
        <f t="shared" si="14"/>
        <v>0</v>
      </c>
      <c r="AC13" s="45" t="str">
        <f>IF(O23="","",O23)</f>
        <v/>
      </c>
      <c r="AD13" s="46" t="str">
        <f>IF(N23="","",N23)</f>
        <v/>
      </c>
      <c r="AE13" s="62">
        <f t="shared" si="15"/>
        <v>0</v>
      </c>
      <c r="AF13" s="63"/>
      <c r="AG13" s="50"/>
      <c r="AH13" s="50"/>
      <c r="AI13" s="50"/>
      <c r="AJ13" s="51"/>
      <c r="AK13" s="52"/>
      <c r="AL13" s="96"/>
      <c r="AM13" s="70"/>
      <c r="AN13" s="70"/>
      <c r="AO13" s="70"/>
    </row>
    <row r="14" spans="1:41">
      <c r="A14" s="86" t="str">
        <f>Angaben!C9</f>
        <v>Moosseedorf 2</v>
      </c>
      <c r="B14" s="98">
        <v>4</v>
      </c>
      <c r="C14" s="99">
        <v>3</v>
      </c>
      <c r="D14" s="90">
        <f t="shared" si="13"/>
        <v>2</v>
      </c>
      <c r="E14" s="98">
        <v>0</v>
      </c>
      <c r="F14" s="98">
        <v>8</v>
      </c>
      <c r="G14" s="100">
        <f t="shared" si="18"/>
        <v>0</v>
      </c>
      <c r="H14" s="98">
        <v>4</v>
      </c>
      <c r="I14" s="98">
        <v>5</v>
      </c>
      <c r="J14" s="100">
        <f t="shared" si="19"/>
        <v>0</v>
      </c>
      <c r="K14" s="98">
        <v>2</v>
      </c>
      <c r="L14" s="99">
        <v>8</v>
      </c>
      <c r="M14" s="90">
        <f t="shared" si="0"/>
        <v>0</v>
      </c>
      <c r="N14" s="98">
        <v>5</v>
      </c>
      <c r="O14" s="99">
        <v>4</v>
      </c>
      <c r="P14" s="100">
        <f t="shared" ref="P14:P21" si="20">IF(ISNUMBER(N14),IF(ISNUMBER(O14),IF(N14&gt;O14,2,IF(N14=O14,1,0)),0),0)</f>
        <v>2</v>
      </c>
      <c r="Q14" s="87"/>
      <c r="R14" s="88"/>
      <c r="S14" s="89"/>
      <c r="T14" s="37">
        <f>IF(R16="","",R16)</f>
        <v>3</v>
      </c>
      <c r="U14" s="38">
        <f>IF(Q16="","",Q16)</f>
        <v>1</v>
      </c>
      <c r="V14" s="39">
        <f t="shared" si="11"/>
        <v>2</v>
      </c>
      <c r="W14" s="37">
        <f>IF(R18="","",R18)</f>
        <v>0</v>
      </c>
      <c r="X14" s="38">
        <f>IF(Q18="","",Q18)</f>
        <v>7</v>
      </c>
      <c r="Y14" s="39">
        <f t="shared" si="12"/>
        <v>0</v>
      </c>
      <c r="Z14" s="37">
        <f>IF(R20="","",R20)</f>
        <v>3</v>
      </c>
      <c r="AA14" s="38">
        <f>IF(Q20="","",Q20)</f>
        <v>1</v>
      </c>
      <c r="AB14" s="109">
        <f t="shared" si="14"/>
        <v>2</v>
      </c>
      <c r="AC14" s="37" t="str">
        <f>IF(R22="","",R22)</f>
        <v/>
      </c>
      <c r="AD14" s="38" t="str">
        <f>IF(Q22="","",Q22)</f>
        <v/>
      </c>
      <c r="AE14" s="41">
        <f t="shared" si="15"/>
        <v>0</v>
      </c>
      <c r="AF14" s="36">
        <f>COUNT(Q4:Q23)</f>
        <v>11</v>
      </c>
      <c r="AG14" s="42">
        <f>SUM(B14,E14,H14,K14,N14,Q14,T14,W14,Z14,AC14,B15,E15,H15,K15,N15,Q15,T15,W15,Z15,AC15)</f>
        <v>26</v>
      </c>
      <c r="AH14" s="42">
        <f>SUM(C14,F14,I14,L14,O14,R14,U14,X14,AA14,AD14,C15,F15,I15,L15,O15,R15,U15,X15,AA15,AD15)</f>
        <v>43</v>
      </c>
      <c r="AI14" s="43">
        <f>AG14-AH14</f>
        <v>-17</v>
      </c>
      <c r="AJ14" s="42">
        <f>D14+G14+J14+M14+P14+S14+V14+Y14+AB14+AE14+D15+G15+J15+M15+P15+S15+V15+Y15+AB15+AE15</f>
        <v>10</v>
      </c>
      <c r="AK14" s="44">
        <f>RANK(AJ14,$AJ$4:$AJ$23,0)</f>
        <v>6</v>
      </c>
      <c r="AL14" s="1">
        <v>6</v>
      </c>
      <c r="AM14" s="70"/>
      <c r="AN14" s="70"/>
      <c r="AO14" s="70"/>
    </row>
    <row r="15" spans="1:41">
      <c r="A15" s="91"/>
      <c r="B15" s="102">
        <v>2</v>
      </c>
      <c r="C15" s="103">
        <v>4</v>
      </c>
      <c r="D15" s="90">
        <f t="shared" si="13"/>
        <v>0</v>
      </c>
      <c r="E15" s="102"/>
      <c r="F15" s="102"/>
      <c r="G15" s="104">
        <f t="shared" si="18"/>
        <v>0</v>
      </c>
      <c r="H15" s="102">
        <v>1</v>
      </c>
      <c r="I15" s="102">
        <v>2</v>
      </c>
      <c r="J15" s="104">
        <f t="shared" si="19"/>
        <v>0</v>
      </c>
      <c r="K15" s="102"/>
      <c r="L15" s="103"/>
      <c r="M15" s="95">
        <f t="shared" si="0"/>
        <v>0</v>
      </c>
      <c r="N15" s="102"/>
      <c r="O15" s="103"/>
      <c r="P15" s="104">
        <f t="shared" si="20"/>
        <v>0</v>
      </c>
      <c r="Q15" s="105"/>
      <c r="R15" s="106"/>
      <c r="S15" s="94"/>
      <c r="T15" s="45" t="str">
        <f>IF(R17="","",R17)</f>
        <v/>
      </c>
      <c r="U15" s="46" t="str">
        <f>IF(Q17="","",Q17)</f>
        <v/>
      </c>
      <c r="V15" s="39">
        <f t="shared" si="11"/>
        <v>0</v>
      </c>
      <c r="W15" s="45" t="str">
        <f>IF(R19="","",R19)</f>
        <v/>
      </c>
      <c r="X15" s="46" t="str">
        <f>IF(Q19="","",Q19)</f>
        <v/>
      </c>
      <c r="Y15" s="39">
        <f t="shared" si="12"/>
        <v>0</v>
      </c>
      <c r="Z15" s="45">
        <f>IF(R21="","",R21)</f>
        <v>2</v>
      </c>
      <c r="AA15" s="46">
        <f>IF(Q21="","",Q21)</f>
        <v>0</v>
      </c>
      <c r="AB15" s="109">
        <f t="shared" si="14"/>
        <v>2</v>
      </c>
      <c r="AC15" s="45" t="str">
        <f>IF(R23="","",R23)</f>
        <v/>
      </c>
      <c r="AD15" s="46" t="str">
        <f>IF(Q23="","",Q23)</f>
        <v/>
      </c>
      <c r="AE15" s="49">
        <f t="shared" si="15"/>
        <v>0</v>
      </c>
      <c r="AF15" s="63"/>
      <c r="AG15" s="50"/>
      <c r="AH15" s="50"/>
      <c r="AI15" s="50"/>
      <c r="AJ15" s="51"/>
      <c r="AK15" s="52"/>
      <c r="AL15" s="96"/>
      <c r="AM15" s="70"/>
      <c r="AN15" s="70"/>
      <c r="AO15" s="70"/>
    </row>
    <row r="16" spans="1:41">
      <c r="A16" s="86" t="str">
        <f>Angaben!C10</f>
        <v>Müntschemier 2</v>
      </c>
      <c r="B16" s="98">
        <v>3</v>
      </c>
      <c r="C16" s="99">
        <v>4</v>
      </c>
      <c r="D16" s="90">
        <f t="shared" si="13"/>
        <v>0</v>
      </c>
      <c r="E16" s="98">
        <v>1</v>
      </c>
      <c r="F16" s="98">
        <v>11</v>
      </c>
      <c r="G16" s="100">
        <f t="shared" si="18"/>
        <v>0</v>
      </c>
      <c r="H16" s="98">
        <v>5</v>
      </c>
      <c r="I16" s="98">
        <v>8</v>
      </c>
      <c r="J16" s="100">
        <f t="shared" si="19"/>
        <v>0</v>
      </c>
      <c r="K16" s="98">
        <v>0</v>
      </c>
      <c r="L16" s="99">
        <v>6</v>
      </c>
      <c r="M16" s="90">
        <f t="shared" si="0"/>
        <v>0</v>
      </c>
      <c r="N16" s="98">
        <v>6</v>
      </c>
      <c r="O16" s="99">
        <v>3</v>
      </c>
      <c r="P16" s="100">
        <f t="shared" si="20"/>
        <v>2</v>
      </c>
      <c r="Q16" s="98">
        <v>1</v>
      </c>
      <c r="R16" s="99">
        <v>3</v>
      </c>
      <c r="S16" s="39">
        <f t="shared" ref="S16:S20" si="21">IF(ISNUMBER(Q16),IF(ISNUMBER(R16),IF(Q16&gt;R16,2,IF(Q16=R16,1,0)),0),0)</f>
        <v>0</v>
      </c>
      <c r="T16" s="89"/>
      <c r="U16" s="89"/>
      <c r="V16" s="89"/>
      <c r="W16" s="37">
        <f>IF(U18="","",U18)</f>
        <v>0</v>
      </c>
      <c r="X16" s="38">
        <f>IF(T18="","",T18)</f>
        <v>8</v>
      </c>
      <c r="Y16" s="39">
        <f t="shared" si="12"/>
        <v>0</v>
      </c>
      <c r="Z16" s="37">
        <f>IF(U20="","",U20)</f>
        <v>2</v>
      </c>
      <c r="AA16" s="38">
        <f>IF(T20="","",T20)</f>
        <v>6</v>
      </c>
      <c r="AB16" s="109">
        <f t="shared" si="14"/>
        <v>0</v>
      </c>
      <c r="AC16" s="37" t="str">
        <f>IF(U22="","",U22)</f>
        <v/>
      </c>
      <c r="AD16" s="38" t="str">
        <f>IF(T22="","",T22)</f>
        <v/>
      </c>
      <c r="AE16" s="41">
        <f t="shared" si="15"/>
        <v>0</v>
      </c>
      <c r="AF16" s="36">
        <f>COUNT(Q4:Q23)</f>
        <v>11</v>
      </c>
      <c r="AG16" s="42">
        <f>SUM(B16,E16,H16,K16,N16,Q16,T16,W16,Z16,AC16,B17,E17,H17,K17,N17,Q17,T17,W17,Z17,AC17)</f>
        <v>20</v>
      </c>
      <c r="AH16" s="42">
        <f>SUM(C16,F16,I16,L16,O16,R16,U16,X16,AA16,AD16,C17,F17,I17,L17,O17,R17,U17,X17,AA17,AD17)</f>
        <v>70</v>
      </c>
      <c r="AI16" s="43">
        <f>AG16-AH16</f>
        <v>-50</v>
      </c>
      <c r="AJ16" s="42">
        <f>D16+G16+J16+M16+P16+S16+V16+Y16+AB16+AE16+D17+G17+J17+M17+P17+S17+V17+Y17+AB17+AE17</f>
        <v>2</v>
      </c>
      <c r="AK16" s="44">
        <f>RANK(AJ16,$AJ$4:$AJ$23,0)</f>
        <v>8</v>
      </c>
      <c r="AL16" s="1">
        <v>8</v>
      </c>
      <c r="AM16" s="70"/>
      <c r="AN16" s="70"/>
      <c r="AO16" s="70"/>
    </row>
    <row r="17" spans="1:41">
      <c r="A17" s="91"/>
      <c r="B17" s="102">
        <v>1</v>
      </c>
      <c r="C17" s="103">
        <v>6</v>
      </c>
      <c r="D17" s="90">
        <f t="shared" si="13"/>
        <v>0</v>
      </c>
      <c r="E17" s="102"/>
      <c r="F17" s="102"/>
      <c r="G17" s="104">
        <f>IF(ISNUMBER(E17),IF(ISNUMBER(F17),IF(E17&gt;F17,2,IF(E17=F17,1,0)),0),0)</f>
        <v>0</v>
      </c>
      <c r="H17" s="102"/>
      <c r="I17" s="102"/>
      <c r="J17" s="104">
        <f t="shared" si="19"/>
        <v>0</v>
      </c>
      <c r="K17" s="102">
        <v>0</v>
      </c>
      <c r="L17" s="103">
        <v>12</v>
      </c>
      <c r="M17" s="95">
        <f t="shared" si="0"/>
        <v>0</v>
      </c>
      <c r="N17" s="102"/>
      <c r="O17" s="103"/>
      <c r="P17" s="104">
        <f t="shared" si="20"/>
        <v>0</v>
      </c>
      <c r="Q17" s="102"/>
      <c r="R17" s="103"/>
      <c r="S17" s="47">
        <f>IF(ISNUMBER(Q17),IF(ISNUMBER(R17),IF(Q17&gt;R17,2,IF(Q17=R17,1,0)),0),0)</f>
        <v>0</v>
      </c>
      <c r="T17" s="94"/>
      <c r="U17" s="94"/>
      <c r="V17" s="94"/>
      <c r="W17" s="45" t="str">
        <f>IF(U19="","",U19)</f>
        <v/>
      </c>
      <c r="X17" s="46" t="str">
        <f>IF(T19="","",T19)</f>
        <v/>
      </c>
      <c r="Y17" s="39">
        <f t="shared" si="12"/>
        <v>0</v>
      </c>
      <c r="Z17" s="37">
        <f>IF(U21="","",U21)</f>
        <v>1</v>
      </c>
      <c r="AA17" s="38">
        <f>IF(T21="","",T21)</f>
        <v>3</v>
      </c>
      <c r="AB17" s="109">
        <f t="shared" si="14"/>
        <v>0</v>
      </c>
      <c r="AC17" s="45" t="str">
        <f>IF(U23="","",U23)</f>
        <v/>
      </c>
      <c r="AD17" s="46" t="str">
        <f>IF(T23="","",T23)</f>
        <v/>
      </c>
      <c r="AE17" s="49">
        <f t="shared" si="15"/>
        <v>0</v>
      </c>
      <c r="AF17" s="63"/>
      <c r="AG17" s="50"/>
      <c r="AH17" s="50"/>
      <c r="AI17" s="50"/>
      <c r="AJ17" s="51"/>
      <c r="AK17" s="53"/>
      <c r="AL17" s="96"/>
      <c r="AM17" s="70"/>
      <c r="AN17" s="70"/>
      <c r="AO17" s="70"/>
    </row>
    <row r="18" spans="1:41">
      <c r="A18" s="86" t="str">
        <f>Angaben!C11</f>
        <v>Urtenen 2</v>
      </c>
      <c r="B18" s="98">
        <v>8</v>
      </c>
      <c r="C18" s="99">
        <v>1</v>
      </c>
      <c r="D18" s="90">
        <f t="shared" si="13"/>
        <v>2</v>
      </c>
      <c r="E18" s="98">
        <v>5</v>
      </c>
      <c r="F18" s="98">
        <v>5</v>
      </c>
      <c r="G18" s="100">
        <f t="shared" si="18"/>
        <v>1</v>
      </c>
      <c r="H18" s="102">
        <v>10</v>
      </c>
      <c r="I18" s="98">
        <v>2</v>
      </c>
      <c r="J18" s="100"/>
      <c r="K18" s="98">
        <v>4</v>
      </c>
      <c r="L18" s="99">
        <v>5</v>
      </c>
      <c r="M18" s="90">
        <f t="shared" si="0"/>
        <v>0</v>
      </c>
      <c r="N18" s="98">
        <v>2</v>
      </c>
      <c r="O18" s="99">
        <v>1</v>
      </c>
      <c r="P18" s="100">
        <f t="shared" si="20"/>
        <v>2</v>
      </c>
      <c r="Q18" s="98">
        <v>7</v>
      </c>
      <c r="R18" s="99">
        <v>0</v>
      </c>
      <c r="S18" s="39">
        <f t="shared" si="21"/>
        <v>2</v>
      </c>
      <c r="T18" s="99">
        <v>8</v>
      </c>
      <c r="U18" s="98">
        <v>0</v>
      </c>
      <c r="V18" s="39">
        <f t="shared" ref="V18:V21" si="22">IF(ISNUMBER(T18),IF(ISNUMBER(U18),IF(T18&gt;U18,2,IF(T18=U18,1,0)),0),0)</f>
        <v>2</v>
      </c>
      <c r="W18" s="89"/>
      <c r="X18" s="89"/>
      <c r="Y18" s="89"/>
      <c r="Z18" s="117">
        <f>IF(X20="","",X20)</f>
        <v>10</v>
      </c>
      <c r="AA18" s="118">
        <f>IF(W20="","",W20)</f>
        <v>2</v>
      </c>
      <c r="AB18" s="109">
        <f t="shared" si="14"/>
        <v>2</v>
      </c>
      <c r="AC18" s="37" t="str">
        <f>IF(X22="","",X22)</f>
        <v/>
      </c>
      <c r="AD18" s="38" t="str">
        <f>IF(W22="","",W22)</f>
        <v/>
      </c>
      <c r="AE18" s="41">
        <f t="shared" si="15"/>
        <v>0</v>
      </c>
      <c r="AF18" s="36">
        <f>COUNT(Q4:Q23)</f>
        <v>11</v>
      </c>
      <c r="AG18" s="42">
        <f>SUM(B18,E18,H18,K18,N18,Q18,T18,W18,Z18,AC18,B19,E19,H19,K19,N19,Q19,T19,W19,Z19,AC19)</f>
        <v>72</v>
      </c>
      <c r="AH18" s="42">
        <f>SUM(C18,F18,I18,L18,O18,R18,U18,X18,AA18,AD18,C19,F19,I19,L19,O19,R19,U19,X19,AA19,AD19)</f>
        <v>22</v>
      </c>
      <c r="AI18" s="43">
        <f>AG18-AH18</f>
        <v>50</v>
      </c>
      <c r="AJ18" s="42">
        <f>D18+G18+J18+M18+P18+S18+V18+Y18+AB18+AE18+D19+G19+J19+M19+P19+S19+V19+Y19+AB19+AE19</f>
        <v>15</v>
      </c>
      <c r="AK18" s="44">
        <f>RANK(AJ18,$AJ$4:$AJ$23,0)</f>
        <v>3</v>
      </c>
      <c r="AL18" s="1">
        <v>3</v>
      </c>
      <c r="AM18" s="70"/>
      <c r="AN18" s="70"/>
      <c r="AO18" s="70"/>
    </row>
    <row r="19" spans="1:41">
      <c r="A19" s="91"/>
      <c r="B19" s="102"/>
      <c r="C19" s="103"/>
      <c r="D19" s="90">
        <f t="shared" si="13"/>
        <v>0</v>
      </c>
      <c r="E19" s="102"/>
      <c r="F19" s="102"/>
      <c r="G19" s="104">
        <f t="shared" si="18"/>
        <v>0</v>
      </c>
      <c r="H19" s="102"/>
      <c r="I19" s="102"/>
      <c r="J19" s="104"/>
      <c r="K19" s="102">
        <v>5</v>
      </c>
      <c r="L19" s="103">
        <v>6</v>
      </c>
      <c r="M19" s="95">
        <f t="shared" si="0"/>
        <v>0</v>
      </c>
      <c r="N19" s="102">
        <v>9</v>
      </c>
      <c r="O19" s="103">
        <v>0</v>
      </c>
      <c r="P19" s="104">
        <f t="shared" si="20"/>
        <v>2</v>
      </c>
      <c r="Q19" s="102"/>
      <c r="R19" s="103"/>
      <c r="S19" s="47">
        <f>IF(ISNUMBER(Q19),IF(ISNUMBER(R19),IF(Q19&gt;R19,2,IF(Q19=R19,1,0)),0),0)</f>
        <v>0</v>
      </c>
      <c r="T19" s="103"/>
      <c r="U19" s="102"/>
      <c r="V19" s="39">
        <f t="shared" si="22"/>
        <v>0</v>
      </c>
      <c r="W19" s="94"/>
      <c r="X19" s="94"/>
      <c r="Y19" s="94"/>
      <c r="Z19" s="119">
        <f>IF(X21="","",X21)</f>
        <v>4</v>
      </c>
      <c r="AA19" s="120">
        <f>IF(W21="","",W21)</f>
        <v>0</v>
      </c>
      <c r="AB19" s="109">
        <f t="shared" si="14"/>
        <v>2</v>
      </c>
      <c r="AC19" s="45" t="str">
        <f>IF(X23="","",X23)</f>
        <v/>
      </c>
      <c r="AD19" s="46" t="str">
        <f>IF(W23="","",W23)</f>
        <v/>
      </c>
      <c r="AE19" s="49">
        <f t="shared" si="15"/>
        <v>0</v>
      </c>
      <c r="AF19" s="63"/>
      <c r="AG19" s="50"/>
      <c r="AH19" s="50"/>
      <c r="AI19" s="50"/>
      <c r="AJ19" s="51"/>
      <c r="AK19" s="53"/>
      <c r="AL19" s="96"/>
      <c r="AM19" s="70"/>
      <c r="AN19" s="70"/>
      <c r="AO19" s="70"/>
    </row>
    <row r="20" spans="1:41">
      <c r="A20" s="86" t="str">
        <f>Angaben!C12</f>
        <v>Täuffelen 2</v>
      </c>
      <c r="B20" s="98">
        <v>5</v>
      </c>
      <c r="C20" s="99">
        <v>5</v>
      </c>
      <c r="D20" s="90">
        <f t="shared" si="13"/>
        <v>1</v>
      </c>
      <c r="E20" s="98">
        <v>2</v>
      </c>
      <c r="F20" s="98">
        <v>14</v>
      </c>
      <c r="G20" s="100">
        <f t="shared" si="18"/>
        <v>0</v>
      </c>
      <c r="H20" s="102">
        <v>2</v>
      </c>
      <c r="I20" s="98">
        <v>6</v>
      </c>
      <c r="J20" s="100"/>
      <c r="K20" s="98">
        <v>2</v>
      </c>
      <c r="L20" s="99">
        <v>12</v>
      </c>
      <c r="M20" s="95">
        <f t="shared" si="0"/>
        <v>0</v>
      </c>
      <c r="N20" s="98">
        <v>4</v>
      </c>
      <c r="O20" s="99">
        <v>0</v>
      </c>
      <c r="P20" s="104">
        <f t="shared" si="20"/>
        <v>2</v>
      </c>
      <c r="Q20" s="98">
        <v>1</v>
      </c>
      <c r="R20" s="99">
        <v>3</v>
      </c>
      <c r="S20" s="39">
        <f t="shared" si="21"/>
        <v>0</v>
      </c>
      <c r="T20" s="99">
        <v>6</v>
      </c>
      <c r="U20" s="98">
        <v>2</v>
      </c>
      <c r="V20" s="39">
        <f t="shared" si="22"/>
        <v>2</v>
      </c>
      <c r="W20" s="99">
        <v>2</v>
      </c>
      <c r="X20" s="98">
        <v>10</v>
      </c>
      <c r="Y20" s="39">
        <f t="shared" ref="Y20:Y21" si="23">IF(ISNUMBER(W20),IF(ISNUMBER(X20),IF(W20&gt;X20,2,IF(W20=X20,1,0)),0),0)</f>
        <v>0</v>
      </c>
      <c r="Z20" s="87"/>
      <c r="AA20" s="88"/>
      <c r="AB20" s="89"/>
      <c r="AC20" s="37" t="str">
        <f>IF(AA22="","",AA22)</f>
        <v/>
      </c>
      <c r="AD20" s="38" t="str">
        <f>IF(Z22="","",Z22)</f>
        <v/>
      </c>
      <c r="AE20" s="49">
        <f>IF(ISNUMBER(AC20),IF(ISNUMBER(AD20),IF(AC20&gt;AD20,2,IF(AC20=AD20,1,0)),0),0)</f>
        <v>0</v>
      </c>
      <c r="AF20" s="36">
        <f>COUNT(Z4:Z23)</f>
        <v>11</v>
      </c>
      <c r="AG20" s="42">
        <f>SUM(B20,E20,H20,K20,N20,Q20,T20,W20,Z20,AC20,B21,E21,H21,K21,N21,Q21,T21,W21,Z21,AC21)</f>
        <v>27</v>
      </c>
      <c r="AH20" s="42">
        <f>SUM(C20,F20,I20,L20,O20,R20,U20,X20,AA20,AD20,C21,F21,I21,L21,O21,R21,U21,X21,AA21,AD21)</f>
        <v>59</v>
      </c>
      <c r="AI20" s="43">
        <f>AG20-AH20</f>
        <v>-32</v>
      </c>
      <c r="AJ20" s="42">
        <f>D20+G20+J20+M20+P20+S20+V20+Y20+AB20+AE20+D21+G21+J21+M21+P21+S21+V21+Y21+AB21+AE21</f>
        <v>7</v>
      </c>
      <c r="AK20" s="44">
        <f>RANK(AJ20,$AJ$4:$AJ$23,0)</f>
        <v>7</v>
      </c>
      <c r="AL20" s="1">
        <v>7</v>
      </c>
      <c r="AM20" s="70"/>
      <c r="AN20" s="70"/>
      <c r="AO20" s="70"/>
    </row>
    <row r="21" spans="1:41">
      <c r="A21" s="91"/>
      <c r="B21" s="102"/>
      <c r="C21" s="103"/>
      <c r="D21" s="107">
        <f t="shared" si="13"/>
        <v>0</v>
      </c>
      <c r="E21" s="102"/>
      <c r="F21" s="102"/>
      <c r="G21" s="104">
        <f t="shared" si="18"/>
        <v>0</v>
      </c>
      <c r="H21" s="102"/>
      <c r="I21" s="102"/>
      <c r="J21" s="104"/>
      <c r="K21" s="102"/>
      <c r="L21" s="103"/>
      <c r="M21" s="95">
        <f t="shared" si="0"/>
        <v>0</v>
      </c>
      <c r="N21" s="102"/>
      <c r="O21" s="103"/>
      <c r="P21" s="104">
        <f t="shared" si="20"/>
        <v>0</v>
      </c>
      <c r="Q21" s="102">
        <v>0</v>
      </c>
      <c r="R21" s="103">
        <v>2</v>
      </c>
      <c r="S21" s="47">
        <f>IF(ISNUMBER(Q21),IF(ISNUMBER(R21),IF(Q21&gt;R21,2,IF(Q21=R21,1,0)),0),0)</f>
        <v>0</v>
      </c>
      <c r="T21" s="103">
        <v>3</v>
      </c>
      <c r="U21" s="102">
        <v>1</v>
      </c>
      <c r="V21" s="39">
        <f t="shared" si="22"/>
        <v>2</v>
      </c>
      <c r="W21" s="103">
        <v>0</v>
      </c>
      <c r="X21" s="102">
        <v>4</v>
      </c>
      <c r="Y21" s="39">
        <f t="shared" si="23"/>
        <v>0</v>
      </c>
      <c r="Z21" s="105"/>
      <c r="AA21" s="106"/>
      <c r="AB21" s="94"/>
      <c r="AC21" s="45" t="str">
        <f>IF(AA23="","",AA23)</f>
        <v/>
      </c>
      <c r="AD21" s="46" t="str">
        <f>IF(Z23="","",Z23)</f>
        <v/>
      </c>
      <c r="AE21" s="49">
        <f>IF(ISNUMBER(AC21),IF(ISNUMBER(AD21),IF(AC21&gt;AD21,2,IF(AC21=AD21,1,0)),0),0)</f>
        <v>0</v>
      </c>
      <c r="AF21" s="63"/>
      <c r="AG21" s="50"/>
      <c r="AH21" s="50"/>
      <c r="AI21" s="50"/>
      <c r="AJ21" s="51"/>
      <c r="AK21" s="53"/>
      <c r="AL21" s="96"/>
      <c r="AM21" s="70"/>
      <c r="AN21" s="70"/>
      <c r="AO21" s="70"/>
    </row>
    <row r="22" spans="1:41">
      <c r="A22" s="86"/>
      <c r="B22" s="98"/>
      <c r="C22" s="99"/>
      <c r="D22" s="90"/>
      <c r="E22" s="98"/>
      <c r="F22" s="98"/>
      <c r="G22" s="100"/>
      <c r="H22" s="98"/>
      <c r="I22" s="98"/>
      <c r="J22" s="100"/>
      <c r="K22" s="98"/>
      <c r="L22" s="99"/>
      <c r="M22" s="95"/>
      <c r="N22" s="98"/>
      <c r="O22" s="99"/>
      <c r="P22" s="104"/>
      <c r="Q22" s="98"/>
      <c r="R22" s="99"/>
      <c r="S22" s="39"/>
      <c r="T22" s="99"/>
      <c r="U22" s="98"/>
      <c r="V22" s="39"/>
      <c r="W22" s="99"/>
      <c r="X22" s="98"/>
      <c r="Y22" s="39"/>
      <c r="Z22" s="98"/>
      <c r="AA22" s="99"/>
      <c r="AB22" s="54"/>
      <c r="AC22" s="89"/>
      <c r="AD22" s="89"/>
      <c r="AE22" s="89"/>
      <c r="AF22" s="36"/>
      <c r="AG22" s="42"/>
      <c r="AH22" s="42"/>
      <c r="AI22" s="43"/>
      <c r="AJ22" s="42"/>
      <c r="AK22" s="44"/>
      <c r="AL22" s="1">
        <v>10</v>
      </c>
      <c r="AM22" s="70"/>
      <c r="AN22" s="70"/>
      <c r="AO22" s="70"/>
    </row>
    <row r="23" spans="1:41">
      <c r="A23" s="91"/>
      <c r="B23" s="102"/>
      <c r="C23" s="103"/>
      <c r="D23" s="107"/>
      <c r="E23" s="102"/>
      <c r="F23" s="102"/>
      <c r="G23" s="104"/>
      <c r="H23" s="102"/>
      <c r="I23" s="102"/>
      <c r="J23" s="104"/>
      <c r="K23" s="102"/>
      <c r="L23" s="103"/>
      <c r="M23" s="95"/>
      <c r="N23" s="102"/>
      <c r="O23" s="103"/>
      <c r="P23" s="104"/>
      <c r="Q23" s="102"/>
      <c r="R23" s="103"/>
      <c r="S23" s="47"/>
      <c r="T23" s="103"/>
      <c r="U23" s="102"/>
      <c r="V23" s="39"/>
      <c r="W23" s="103"/>
      <c r="X23" s="102"/>
      <c r="Y23" s="39"/>
      <c r="Z23" s="102"/>
      <c r="AA23" s="103"/>
      <c r="AB23" s="57"/>
      <c r="AC23" s="94"/>
      <c r="AD23" s="94"/>
      <c r="AE23" s="94"/>
      <c r="AF23" s="63"/>
      <c r="AG23" s="50"/>
      <c r="AH23" s="50"/>
      <c r="AI23" s="50"/>
      <c r="AJ23" s="51"/>
      <c r="AK23" s="53"/>
      <c r="AL23" s="96"/>
      <c r="AM23" s="70"/>
      <c r="AN23" s="70"/>
      <c r="AO23" s="70"/>
    </row>
    <row r="25" spans="1:41">
      <c r="B25" s="111" t="s">
        <v>23</v>
      </c>
      <c r="C25" s="112"/>
      <c r="D25" s="112"/>
      <c r="E25" s="112"/>
      <c r="F25" s="112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3"/>
  <sheetViews>
    <sheetView showGridLines="0" topLeftCell="A4" zoomScaleNormal="100" workbookViewId="0">
      <selection activeCell="M24" sqref="M24"/>
    </sheetView>
  </sheetViews>
  <sheetFormatPr baseColWidth="10" defaultColWidth="11.42578125" defaultRowHeight="19.5"/>
  <cols>
    <col min="1" max="1" width="4.28515625" style="6" customWidth="1"/>
    <col min="2" max="2" width="28.28515625" style="6" bestFit="1" customWidth="1"/>
    <col min="3" max="3" width="8.28515625" style="6" customWidth="1"/>
    <col min="4" max="4" width="5.7109375" style="6" customWidth="1"/>
    <col min="5" max="5" width="6.28515625" style="6" customWidth="1"/>
    <col min="6" max="6" width="2.28515625" style="6" customWidth="1"/>
    <col min="7" max="7" width="4.7109375" style="27" customWidth="1"/>
    <col min="8" max="8" width="11.7109375" style="6" customWidth="1"/>
    <col min="9" max="9" width="13.42578125" style="32" customWidth="1"/>
    <col min="10" max="10" width="4.7109375" style="16" customWidth="1"/>
    <col min="11" max="16384" width="11.42578125" style="6"/>
  </cols>
  <sheetData>
    <row r="1" spans="1:10" ht="84.75" customHeight="1">
      <c r="J1" s="115"/>
    </row>
    <row r="2" spans="1:10" s="114" customFormat="1" ht="51" customHeight="1">
      <c r="A2" s="122" t="s">
        <v>37</v>
      </c>
      <c r="B2" s="122"/>
      <c r="C2" s="122"/>
      <c r="D2" s="122"/>
      <c r="E2" s="122"/>
      <c r="F2" s="122"/>
      <c r="G2" s="122"/>
      <c r="H2" s="122"/>
      <c r="I2" s="122"/>
      <c r="J2" s="122"/>
    </row>
    <row r="3" spans="1:10">
      <c r="A3" s="113"/>
      <c r="B3" s="113"/>
      <c r="C3" s="113"/>
      <c r="D3" s="113"/>
      <c r="E3" s="113"/>
      <c r="F3" s="113"/>
      <c r="G3" s="113"/>
      <c r="H3" s="113"/>
      <c r="I3" s="113"/>
      <c r="J3" s="113"/>
    </row>
    <row r="4" spans="1:10" ht="23.25">
      <c r="A4" s="58" t="s">
        <v>33</v>
      </c>
      <c r="B4" s="8"/>
      <c r="C4" s="8"/>
      <c r="D4" s="8"/>
      <c r="E4" s="9"/>
      <c r="F4" s="8"/>
      <c r="G4" s="10" t="str">
        <f>Angaben!B1</f>
        <v>2018/2019</v>
      </c>
      <c r="H4" s="8"/>
      <c r="I4" s="8"/>
    </row>
    <row r="5" spans="1:10">
      <c r="A5" s="13"/>
      <c r="B5" s="13"/>
      <c r="C5" s="15"/>
      <c r="D5" s="15"/>
      <c r="E5" s="15"/>
      <c r="F5" s="15"/>
      <c r="G5" s="14"/>
      <c r="H5" s="15"/>
      <c r="I5" s="15"/>
    </row>
    <row r="6" spans="1:10">
      <c r="A6" s="17"/>
      <c r="B6" s="17"/>
      <c r="C6" s="31" t="s">
        <v>8</v>
      </c>
      <c r="D6" s="19"/>
      <c r="F6" s="31" t="s">
        <v>9</v>
      </c>
      <c r="G6" s="20"/>
      <c r="H6" s="21" t="s">
        <v>10</v>
      </c>
      <c r="I6" s="21" t="s">
        <v>5</v>
      </c>
    </row>
    <row r="7" spans="1:10">
      <c r="A7" s="17"/>
      <c r="B7" s="17"/>
      <c r="C7" s="24"/>
      <c r="D7" s="28"/>
      <c r="E7" s="24"/>
      <c r="F7" s="24"/>
      <c r="G7" s="25"/>
      <c r="H7" s="24"/>
      <c r="I7" s="24"/>
    </row>
    <row r="8" spans="1:10">
      <c r="A8" s="17">
        <f>'U16'!AF8</f>
        <v>1</v>
      </c>
      <c r="B8" s="17" t="str">
        <f>'U16'!$A$8</f>
        <v>Moosseedorf 1</v>
      </c>
      <c r="C8" s="23">
        <f>'U16'!Z8</f>
        <v>8</v>
      </c>
      <c r="D8" s="28"/>
      <c r="E8" s="17">
        <f>'U16'!$AA$8</f>
        <v>62</v>
      </c>
      <c r="F8" s="29" t="s">
        <v>1</v>
      </c>
      <c r="G8" s="25">
        <f>'U16'!$AB$8</f>
        <v>38</v>
      </c>
      <c r="H8" s="17">
        <f>'U16'!$AC$8</f>
        <v>24</v>
      </c>
      <c r="I8" s="17">
        <f>'U16'!$AD$8</f>
        <v>13</v>
      </c>
    </row>
    <row r="9" spans="1:10">
      <c r="A9" s="17">
        <f>'U16'!AF12</f>
        <v>2</v>
      </c>
      <c r="B9" s="17" t="str">
        <f>'U16'!$A$12</f>
        <v>Urtenen 1</v>
      </c>
      <c r="C9" s="23">
        <f>'U16'!Z12</f>
        <v>8</v>
      </c>
      <c r="D9" s="28"/>
      <c r="E9" s="17">
        <f>'U16'!$AA$12</f>
        <v>41</v>
      </c>
      <c r="F9" s="29" t="s">
        <v>1</v>
      </c>
      <c r="G9" s="25">
        <f>'U16'!$AB$12</f>
        <v>28</v>
      </c>
      <c r="H9" s="17">
        <f>'U16'!$AC$12</f>
        <v>13</v>
      </c>
      <c r="I9" s="17">
        <f>'U16'!$AD$12</f>
        <v>12</v>
      </c>
    </row>
    <row r="10" spans="1:10">
      <c r="A10" s="17">
        <f>'U16'!AF6</f>
        <v>3</v>
      </c>
      <c r="B10" s="17" t="str">
        <f>'U16'!$A$6</f>
        <v>Madiswil/Aarwangen 1</v>
      </c>
      <c r="C10" s="23">
        <f>'U16'!Z6</f>
        <v>8</v>
      </c>
      <c r="D10" s="28"/>
      <c r="E10" s="17">
        <f>'U16'!$AA$6</f>
        <v>45</v>
      </c>
      <c r="F10" s="29" t="s">
        <v>1</v>
      </c>
      <c r="G10" s="25">
        <f>'U16'!$AB$6</f>
        <v>33</v>
      </c>
      <c r="H10" s="17">
        <f>'U16'!$AC$6</f>
        <v>12</v>
      </c>
      <c r="I10" s="17">
        <f>'U16'!$AD$6</f>
        <v>10</v>
      </c>
    </row>
    <row r="11" spans="1:10">
      <c r="A11" s="17">
        <f>'U16'!AF10</f>
        <v>4</v>
      </c>
      <c r="B11" s="17" t="str">
        <f>'U16'!$A$10</f>
        <v>Täuffelen 1</v>
      </c>
      <c r="C11" s="23">
        <f>'U16'!Z10</f>
        <v>8</v>
      </c>
      <c r="D11" s="28"/>
      <c r="E11" s="17">
        <f>'U16'!$AA$10</f>
        <v>37</v>
      </c>
      <c r="F11" s="29" t="s">
        <v>1</v>
      </c>
      <c r="G11" s="25">
        <f>'U16'!$AB$10</f>
        <v>37</v>
      </c>
      <c r="H11" s="17">
        <f>'U16'!$AC$10</f>
        <v>0</v>
      </c>
      <c r="I11" s="17">
        <f>'U16'!$AD$10</f>
        <v>5</v>
      </c>
    </row>
    <row r="12" spans="1:10">
      <c r="A12" s="17">
        <f>'U16'!AF4</f>
        <v>5</v>
      </c>
      <c r="B12" s="17" t="str">
        <f>'U16'!$A$4</f>
        <v>Müntschemier 1</v>
      </c>
      <c r="C12" s="23">
        <f>'U16'!Z4</f>
        <v>8</v>
      </c>
      <c r="D12" s="28"/>
      <c r="E12" s="17">
        <f>'U16'!$AA$4</f>
        <v>25</v>
      </c>
      <c r="F12" s="29" t="s">
        <v>1</v>
      </c>
      <c r="G12" s="25">
        <f>'U16'!$AB$4</f>
        <v>74</v>
      </c>
      <c r="H12" s="17">
        <f>'U16'!$AC$4</f>
        <v>-49</v>
      </c>
      <c r="I12" s="17">
        <f>'U16'!$AD$4</f>
        <v>0</v>
      </c>
    </row>
    <row r="13" spans="1:10">
      <c r="A13" s="17">
        <f>'U16'!AF16</f>
        <v>6</v>
      </c>
      <c r="B13" s="17">
        <f>'U16'!$A$16</f>
        <v>0</v>
      </c>
      <c r="C13" s="23">
        <f>'U16'!Z16</f>
        <v>0</v>
      </c>
      <c r="D13" s="28"/>
      <c r="E13" s="17">
        <f>'U16'!$AA$16</f>
        <v>0</v>
      </c>
      <c r="F13" s="29" t="s">
        <v>1</v>
      </c>
      <c r="G13" s="25">
        <f>'U16'!$AB$16</f>
        <v>0</v>
      </c>
      <c r="H13" s="17">
        <f>'U16'!$AC$16</f>
        <v>0</v>
      </c>
      <c r="I13" s="17">
        <f>'U16'!$AD$16</f>
        <v>0</v>
      </c>
    </row>
    <row r="14" spans="1:10">
      <c r="A14" s="17">
        <f>'U16'!AF14</f>
        <v>6</v>
      </c>
      <c r="B14" s="17">
        <f>'U16'!$A$14</f>
        <v>0</v>
      </c>
      <c r="C14" s="23">
        <f>'U16'!Z14</f>
        <v>0</v>
      </c>
      <c r="D14" s="28"/>
      <c r="E14" s="17">
        <f>'U16'!$AA$14</f>
        <v>0</v>
      </c>
      <c r="F14" s="29" t="s">
        <v>1</v>
      </c>
      <c r="G14" s="25">
        <f>'U16'!$AB$14</f>
        <v>0</v>
      </c>
      <c r="H14" s="17">
        <f>'U16'!$AC$14</f>
        <v>0</v>
      </c>
      <c r="I14" s="17">
        <f>'U16'!$AD$14</f>
        <v>0</v>
      </c>
    </row>
    <row r="15" spans="1:10" ht="19.5" hidden="1" customHeight="1">
      <c r="A15" s="17">
        <f>'U16'!AF18</f>
        <v>8</v>
      </c>
      <c r="B15" s="17" t="str">
        <f>'U16'!$A$18</f>
        <v>XXX</v>
      </c>
      <c r="C15" s="23">
        <f>'U16'!Z18</f>
        <v>0</v>
      </c>
      <c r="D15" s="28"/>
      <c r="E15" s="17">
        <f>'U16'!$AA$18</f>
        <v>0</v>
      </c>
      <c r="F15" s="29" t="s">
        <v>1</v>
      </c>
      <c r="G15" s="25">
        <f>'U16'!$AB$18</f>
        <v>0</v>
      </c>
      <c r="H15" s="17">
        <f>'U16'!$AC$18</f>
        <v>0</v>
      </c>
      <c r="I15" s="17">
        <f>'U16'!$AD$18</f>
        <v>0</v>
      </c>
    </row>
    <row r="17" spans="1:10" s="7" customFormat="1" ht="42.6" customHeight="1">
      <c r="A17" s="2"/>
      <c r="B17" s="2"/>
      <c r="C17" s="2"/>
      <c r="D17" s="2"/>
      <c r="E17" s="2"/>
      <c r="F17" s="2"/>
      <c r="G17" s="3"/>
      <c r="H17" s="2"/>
      <c r="I17" s="4"/>
      <c r="J17" s="5"/>
    </row>
    <row r="18" spans="1:10" s="12" customFormat="1" ht="23.25">
      <c r="A18" s="58" t="s">
        <v>34</v>
      </c>
      <c r="B18" s="8"/>
      <c r="C18" s="8"/>
      <c r="D18" s="8"/>
      <c r="E18" s="9"/>
      <c r="F18" s="8"/>
      <c r="G18" s="10" t="str">
        <f>Angaben!B1</f>
        <v>2018/2019</v>
      </c>
      <c r="H18" s="8"/>
      <c r="I18" s="8"/>
      <c r="J18" s="11"/>
    </row>
    <row r="19" spans="1:10" ht="19.5" customHeight="1">
      <c r="A19" s="13"/>
      <c r="B19" s="13"/>
      <c r="C19" s="13"/>
      <c r="D19" s="13"/>
      <c r="E19" s="13"/>
      <c r="F19" s="13"/>
      <c r="G19" s="14"/>
      <c r="H19" s="13"/>
      <c r="I19" s="15"/>
    </row>
    <row r="20" spans="1:10">
      <c r="A20" s="17"/>
      <c r="B20" s="17"/>
      <c r="C20" s="18" t="s">
        <v>8</v>
      </c>
      <c r="D20" s="19"/>
      <c r="F20" s="18" t="s">
        <v>9</v>
      </c>
      <c r="G20" s="20"/>
      <c r="H20" s="21" t="s">
        <v>10</v>
      </c>
      <c r="I20" s="21" t="s">
        <v>5</v>
      </c>
      <c r="J20" s="22" t="s">
        <v>0</v>
      </c>
    </row>
    <row r="21" spans="1:10" ht="19.5" customHeight="1">
      <c r="A21" s="17"/>
      <c r="B21" s="17"/>
      <c r="C21" s="23"/>
      <c r="D21" s="24"/>
      <c r="E21" s="24"/>
      <c r="F21" s="24"/>
      <c r="G21" s="25"/>
      <c r="H21" s="24"/>
      <c r="I21" s="24"/>
      <c r="J21" s="26"/>
    </row>
    <row r="22" spans="1:10">
      <c r="A22" s="17">
        <f>'U14'!AL6</f>
        <v>1</v>
      </c>
      <c r="B22" s="17" t="str">
        <f>'U14'!A6</f>
        <v>KOBARI Brügg 1</v>
      </c>
      <c r="C22" s="23">
        <f>'U14'!AF6</f>
        <v>10</v>
      </c>
      <c r="D22" s="28"/>
      <c r="E22" s="17">
        <f>'U14'!AG6</f>
        <v>103</v>
      </c>
      <c r="F22" s="29" t="s">
        <v>1</v>
      </c>
      <c r="G22" s="25">
        <f>'U14'!AH6</f>
        <v>25</v>
      </c>
      <c r="H22" s="17">
        <f>'U14'!AI6</f>
        <v>78</v>
      </c>
      <c r="I22" s="17">
        <f>'U14'!AJ6</f>
        <v>19</v>
      </c>
      <c r="J22" s="22"/>
    </row>
    <row r="23" spans="1:10">
      <c r="A23" s="17">
        <f>'U14'!AL10</f>
        <v>2</v>
      </c>
      <c r="B23" s="17" t="str">
        <f>'U14'!A10</f>
        <v>Madiswil/Aarwangen 2</v>
      </c>
      <c r="C23" s="23">
        <f>'U14'!AF10</f>
        <v>11</v>
      </c>
      <c r="D23" s="28"/>
      <c r="E23" s="17">
        <f>'U14'!AG10</f>
        <v>93</v>
      </c>
      <c r="F23" s="29" t="s">
        <v>1</v>
      </c>
      <c r="G23" s="25">
        <f>'U14'!AH10</f>
        <v>33</v>
      </c>
      <c r="H23" s="17">
        <f>'U14'!AI10</f>
        <v>60</v>
      </c>
      <c r="I23" s="17">
        <f>'U14'!AJ10</f>
        <v>19</v>
      </c>
      <c r="J23" s="22"/>
    </row>
    <row r="24" spans="1:10">
      <c r="A24" s="17">
        <f>'U14'!AL18</f>
        <v>3</v>
      </c>
      <c r="B24" s="17" t="str">
        <f>'U14'!A18</f>
        <v>Urtenen 2</v>
      </c>
      <c r="C24" s="23">
        <f>'U14'!AF18</f>
        <v>11</v>
      </c>
      <c r="D24" s="28"/>
      <c r="E24" s="17">
        <f>'U14'!AG18</f>
        <v>72</v>
      </c>
      <c r="F24" s="29" t="s">
        <v>1</v>
      </c>
      <c r="G24" s="25">
        <f>'U14'!AH18</f>
        <v>22</v>
      </c>
      <c r="H24" s="17">
        <f>'U14'!AI18</f>
        <v>50</v>
      </c>
      <c r="I24" s="17">
        <f>'U14'!AJ18</f>
        <v>15</v>
      </c>
      <c r="J24" s="22"/>
    </row>
    <row r="25" spans="1:10">
      <c r="A25" s="17">
        <f>'U14'!AL4</f>
        <v>4</v>
      </c>
      <c r="B25" s="17" t="str">
        <f>'U14'!A4</f>
        <v>Ferenbalm</v>
      </c>
      <c r="C25" s="23">
        <f>'U14'!AF4</f>
        <v>11</v>
      </c>
      <c r="D25" s="28"/>
      <c r="E25" s="17">
        <f>'U14'!AG4</f>
        <v>41</v>
      </c>
      <c r="F25" s="29" t="s">
        <v>1</v>
      </c>
      <c r="G25" s="25">
        <f>'U14'!AH4</f>
        <v>60</v>
      </c>
      <c r="H25" s="17">
        <f>'U14'!AI4</f>
        <v>-19</v>
      </c>
      <c r="I25" s="17">
        <f>'U14'!AJ4</f>
        <v>11</v>
      </c>
      <c r="J25" s="26"/>
    </row>
    <row r="26" spans="1:10">
      <c r="A26" s="17">
        <f>'U14'!AL8</f>
        <v>5</v>
      </c>
      <c r="B26" s="17" t="str">
        <f>'U14'!A8</f>
        <v>KOBARI Brügg 2</v>
      </c>
      <c r="C26" s="23">
        <f>'U14'!AF8</f>
        <v>10</v>
      </c>
      <c r="D26" s="28"/>
      <c r="E26" s="17">
        <f>'U14'!AG8</f>
        <v>53</v>
      </c>
      <c r="F26" s="29" t="s">
        <v>1</v>
      </c>
      <c r="G26" s="25">
        <f>'U14'!AH8</f>
        <v>50</v>
      </c>
      <c r="H26" s="17">
        <f>'U14'!AI8</f>
        <v>3</v>
      </c>
      <c r="I26" s="17">
        <f>'U14'!AJ8</f>
        <v>11</v>
      </c>
      <c r="J26" s="30"/>
    </row>
    <row r="27" spans="1:10">
      <c r="A27" s="17">
        <f>'U14'!AL14</f>
        <v>6</v>
      </c>
      <c r="B27" s="17" t="str">
        <f>'U14'!A14</f>
        <v>Moosseedorf 2</v>
      </c>
      <c r="C27" s="23">
        <f>'U14'!AF14</f>
        <v>11</v>
      </c>
      <c r="D27" s="28"/>
      <c r="E27" s="17">
        <f>'U14'!AG14</f>
        <v>26</v>
      </c>
      <c r="F27" s="29" t="s">
        <v>1</v>
      </c>
      <c r="G27" s="25">
        <f>'U14'!AH14</f>
        <v>43</v>
      </c>
      <c r="H27" s="17">
        <f>'U14'!AI14</f>
        <v>-17</v>
      </c>
      <c r="I27" s="17">
        <f>'U14'!AJ14</f>
        <v>10</v>
      </c>
    </row>
    <row r="28" spans="1:10">
      <c r="A28" s="17">
        <f>'U14'!AL20</f>
        <v>7</v>
      </c>
      <c r="B28" s="17" t="str">
        <f>'U14'!A20</f>
        <v>Täuffelen 2</v>
      </c>
      <c r="C28" s="23">
        <f>'U14'!AF20</f>
        <v>11</v>
      </c>
      <c r="D28" s="28"/>
      <c r="E28" s="17">
        <f>'U14'!AG20</f>
        <v>27</v>
      </c>
      <c r="F28" s="29" t="s">
        <v>1</v>
      </c>
      <c r="G28" s="25">
        <f>'U14'!AH20</f>
        <v>59</v>
      </c>
      <c r="H28" s="17">
        <f>'U14'!AI20</f>
        <v>-32</v>
      </c>
      <c r="I28" s="17">
        <f>'U14'!AJ20</f>
        <v>7</v>
      </c>
    </row>
    <row r="29" spans="1:10">
      <c r="A29" s="17">
        <f>'U14'!AL16</f>
        <v>8</v>
      </c>
      <c r="B29" s="17" t="str">
        <f>'U14'!A16</f>
        <v>Müntschemier 2</v>
      </c>
      <c r="C29" s="23">
        <f>'U14'!AF16</f>
        <v>11</v>
      </c>
      <c r="D29" s="28"/>
      <c r="E29" s="17">
        <f>'U14'!AG16</f>
        <v>20</v>
      </c>
      <c r="F29" s="29" t="s">
        <v>1</v>
      </c>
      <c r="G29" s="25">
        <f>'U14'!AH16</f>
        <v>70</v>
      </c>
      <c r="H29" s="17">
        <f>'U14'!AI16</f>
        <v>-50</v>
      </c>
      <c r="I29" s="17">
        <f>'U14'!AJ16</f>
        <v>2</v>
      </c>
    </row>
    <row r="30" spans="1:10">
      <c r="A30" s="17">
        <f>'U14'!AL12</f>
        <v>9</v>
      </c>
      <c r="B30" s="17" t="str">
        <f>'U14'!A12</f>
        <v>Madiswil/Aarwangen 3</v>
      </c>
      <c r="C30" s="23">
        <f>'U14'!AF12</f>
        <v>10</v>
      </c>
      <c r="D30" s="28"/>
      <c r="E30" s="17">
        <f>'U14'!AG12</f>
        <v>13</v>
      </c>
      <c r="F30" s="29" t="s">
        <v>1</v>
      </c>
      <c r="G30" s="25">
        <f>'U14'!AH12</f>
        <v>86</v>
      </c>
      <c r="H30" s="17">
        <f>'U14'!AI12</f>
        <v>-73</v>
      </c>
      <c r="I30" s="17">
        <f>'U14'!AJ12</f>
        <v>0</v>
      </c>
    </row>
    <row r="31" spans="1:10">
      <c r="A31" s="17">
        <f>'U14'!AL22</f>
        <v>10</v>
      </c>
      <c r="B31" s="17">
        <f>'U14'!A22</f>
        <v>0</v>
      </c>
      <c r="C31" s="23">
        <f>'U14'!AF22</f>
        <v>0</v>
      </c>
      <c r="D31" s="28"/>
      <c r="E31" s="17">
        <f>'U14'!AG22</f>
        <v>0</v>
      </c>
      <c r="F31" s="29" t="s">
        <v>1</v>
      </c>
      <c r="G31" s="25">
        <f>'U14'!AH22</f>
        <v>0</v>
      </c>
      <c r="H31" s="17">
        <f>'U14'!AI22</f>
        <v>0</v>
      </c>
      <c r="I31" s="17">
        <f>'U14'!AJ22</f>
        <v>0</v>
      </c>
    </row>
    <row r="33" spans="2:2">
      <c r="B33" s="121"/>
    </row>
  </sheetData>
  <sortState ref="A22:I31">
    <sortCondition ref="A22"/>
  </sortState>
  <mergeCells count="1">
    <mergeCell ref="A2:J2"/>
  </mergeCells>
  <phoneticPr fontId="0" type="noConversion"/>
  <pageMargins left="0.78740157480314965" right="0.61458333333333337" top="0.35433070866141736" bottom="0.59055118110236227" header="0.27559055118110237" footer="0.31496062992125984"/>
  <pageSetup paperSize="9" orientation="portrait" r:id="rId1"/>
  <headerFooter alignWithMargins="0">
    <oddFooter>&amp;C&amp;"Helv,Kursiv"&amp;8 &amp;R&amp;"Helvetica,Standard"&amp;8&amp;D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5"/>
  <sheetViews>
    <sheetView zoomScale="119" workbookViewId="0">
      <selection activeCell="B9" sqref="B9"/>
    </sheetView>
  </sheetViews>
  <sheetFormatPr baseColWidth="10" defaultColWidth="11.42578125" defaultRowHeight="12.75"/>
  <cols>
    <col min="1" max="1" width="11.42578125" style="33"/>
    <col min="2" max="3" width="23.28515625" style="33" customWidth="1"/>
    <col min="4" max="4" width="10.7109375" customWidth="1"/>
    <col min="5" max="16384" width="11.42578125" style="33"/>
  </cols>
  <sheetData>
    <row r="1" spans="1:3">
      <c r="A1" s="33" t="s">
        <v>11</v>
      </c>
      <c r="B1" s="35" t="s">
        <v>26</v>
      </c>
    </row>
    <row r="3" spans="1:3" s="34" customFormat="1">
      <c r="A3" s="34" t="s">
        <v>12</v>
      </c>
      <c r="B3" s="60" t="s">
        <v>27</v>
      </c>
      <c r="C3" s="60" t="s">
        <v>28</v>
      </c>
    </row>
    <row r="4" spans="1:3">
      <c r="B4" s="56" t="s">
        <v>35</v>
      </c>
      <c r="C4" s="55" t="s">
        <v>31</v>
      </c>
    </row>
    <row r="5" spans="1:3">
      <c r="B5" s="56" t="s">
        <v>18</v>
      </c>
      <c r="C5" s="56" t="s">
        <v>19</v>
      </c>
    </row>
    <row r="6" spans="1:3">
      <c r="B6" s="56" t="s">
        <v>29</v>
      </c>
      <c r="C6" s="56" t="s">
        <v>21</v>
      </c>
    </row>
    <row r="7" spans="1:3">
      <c r="B7" s="56" t="s">
        <v>20</v>
      </c>
      <c r="C7" s="56" t="s">
        <v>14</v>
      </c>
    </row>
    <row r="8" spans="1:3">
      <c r="B8" s="56" t="s">
        <v>30</v>
      </c>
      <c r="C8" s="56" t="s">
        <v>15</v>
      </c>
    </row>
    <row r="9" spans="1:3">
      <c r="B9" s="56"/>
      <c r="C9" s="56" t="s">
        <v>17</v>
      </c>
    </row>
    <row r="10" spans="1:3">
      <c r="B10" s="56"/>
      <c r="C10" s="56" t="s">
        <v>36</v>
      </c>
    </row>
    <row r="11" spans="1:3">
      <c r="B11" s="64" t="s">
        <v>25</v>
      </c>
      <c r="C11" s="56" t="s">
        <v>32</v>
      </c>
    </row>
    <row r="12" spans="1:3">
      <c r="B12" s="59"/>
      <c r="C12" s="56" t="s">
        <v>16</v>
      </c>
    </row>
    <row r="13" spans="1:3">
      <c r="B13" s="59"/>
      <c r="C13" s="56"/>
    </row>
    <row r="14" spans="1:3">
      <c r="B14" s="59"/>
      <c r="C14" s="56"/>
    </row>
    <row r="15" spans="1:3">
      <c r="B15" s="59"/>
    </row>
  </sheetData>
  <sortState ref="C5:C13">
    <sortCondition ref="C4"/>
  </sortState>
  <phoneticPr fontId="0" type="noConversion"/>
  <pageMargins left="1.1811023622047245" right="0" top="0.98425196850393704" bottom="0.47244094488188981" header="0.51181102362204722" footer="0.39370078740157483"/>
  <pageSetup paperSize="9" orientation="landscape" horizontalDpi="4294967292" r:id="rId1"/>
  <headerFooter alignWithMargins="0">
    <oddFooter>&amp;L&amp;8Schwarzenburg, &amp;D tl&amp;R&amp;8&amp;F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U16</vt:lpstr>
      <vt:lpstr>U14</vt:lpstr>
      <vt:lpstr>RANGLISTE</vt:lpstr>
      <vt:lpstr>Angaben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Leuenberger</dc:creator>
  <cp:lastModifiedBy>Raebers</cp:lastModifiedBy>
  <cp:lastPrinted>2018-11-11T12:44:30Z</cp:lastPrinted>
  <dcterms:created xsi:type="dcterms:W3CDTF">1999-09-06T20:29:48Z</dcterms:created>
  <dcterms:modified xsi:type="dcterms:W3CDTF">2019-12-04T15:38:40Z</dcterms:modified>
</cp:coreProperties>
</file>